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7" activeTab="10"/>
  </bookViews>
  <sheets>
    <sheet name="BExRepositorySheet" sheetId="1" state="veryHidden" r:id="rId1"/>
    <sheet name="020 05 SAŽETAK" sheetId="2" r:id="rId2"/>
    <sheet name="RAČUN PRIHODA I RASHODA" sheetId="3" r:id="rId3"/>
    <sheet name="RASHODI PREMA IZVORIMA FINANCIR" sheetId="4" r:id="rId4"/>
    <sheet name="IZVJEŠTAJ O RASHODIMA PREMA EKO" sheetId="5" r:id="rId5"/>
    <sheet name="RAČUN FIN PREMA EKONOMSKOJ KLAS" sheetId="6" r:id="rId6"/>
    <sheet name="RAČUN FIN PREMA IZVORIMA" sheetId="7" r:id="rId7"/>
    <sheet name="POSEBNI DIO" sheetId="8" r:id="rId8"/>
    <sheet name="PREGLED DANIH JAMSTAVA " sheetId="9" r:id="rId9"/>
    <sheet name="IZVRŠENA PLAĆANJA PO PROTESTNIM" sheetId="10" r:id="rId10"/>
    <sheet name="PREGLED ZADUŽIVANJA 1.-6. 2023." sheetId="11" r:id="rId11"/>
    <sheet name="FP0002PRPV2" sheetId="12" state="hidden" r:id="rId12"/>
    <sheet name="FP0002PRR" sheetId="13" state="hidden" r:id="rId13"/>
    <sheet name="FP0002PRB" sheetId="14" state="hidden" r:id="rId14"/>
    <sheet name="FP0005PRV2" sheetId="15" state="hidden" r:id="rId15"/>
  </sheets>
  <externalReferences>
    <externalReference r:id="rId18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11">'FP0002PRPV2'!$A$1:$K$316</definedName>
    <definedName name="_xlnm.Print_Area" localSheetId="4">'IZVJEŠTAJ O RASHODIMA PREMA EKO'!$A$1:$H$16</definedName>
    <definedName name="_xlnm.Print_Area" localSheetId="9">'IZVRŠENA PLAĆANJA PO PROTESTNIM'!$A$1:$J$12</definedName>
    <definedName name="_xlnm.Print_Area" localSheetId="8">'PREGLED DANIH JAMSTAVA '!$A$1:$J$12</definedName>
    <definedName name="_xlnm.Print_Area" localSheetId="10">'PREGLED ZADUŽIVANJA 1.-6. 2023.'!$A$1:$L$20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<sst xmlns="http://schemas.openxmlformats.org/spreadsheetml/2006/main" count="418" uniqueCount="239">
  <si>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</si>
  <si>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</si>
  <si>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</si>
  <si>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</si>
  <si>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</si>
  <si>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</si>
  <si>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</si>
  <si>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</si>
  <si>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</si>
  <si>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</si>
  <si>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</si>
  <si>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</si>
  <si>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</si>
  <si>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</si>
  <si>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</si>
  <si>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</si>
  <si>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</si>
  <si>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</si>
  <si>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</si>
  <si>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</si>
  <si>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</si>
  <si>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</si>
  <si>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</si>
  <si>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</si>
  <si>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</si>
  <si>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</si>
  <si>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</si>
  <si>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</si>
  <si>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</si>
  <si>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</si>
  <si>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</si>
  <si>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</si>
  <si>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</si>
  <si>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</si>
  <si>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</si>
  <si>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</si>
  <si>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Prihodi i rashodi</t>
  </si>
  <si>
    <t>PRIHODI</t>
  </si>
  <si>
    <t>6</t>
  </si>
  <si>
    <t>Prihodi poslovanja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</si>
  <si>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</si>
  <si>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</si>
  <si>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</si>
  <si>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</si>
  <si>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</si>
  <si>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</si>
  <si>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</si>
  <si>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</si>
  <si>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</si>
  <si>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</si>
  <si>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</si>
  <si>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</si>
  <si>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</si>
  <si>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</si>
  <si>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</si>
  <si>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</si>
  <si>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</si>
  <si>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</si>
  <si>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</si>
  <si>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</si>
  <si>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</si>
  <si>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</si>
  <si>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</si>
  <si>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</si>
  <si>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</si>
  <si>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</si>
  <si>
    <t xml:space="preserve"> RAČUN PRIHODA I RASHODA </t>
  </si>
  <si>
    <t xml:space="preserve">IZVJEŠTAJ O PRIHODIMA I RASHODIMA PREMA EKONOMSKOJ KLASIFIKACIJI </t>
  </si>
  <si>
    <t xml:space="preserve">OSTVARENJE/ IZVRŠENJE 
1.-6.2022. </t>
  </si>
  <si>
    <t xml:space="preserve">OSTVARENJE/ IZVRŠENJE 
1.-6.2023. </t>
  </si>
  <si>
    <t>UKUPNO PRIHODI</t>
  </si>
  <si>
    <t>Pomoći iz inozemstva i od subjekata unutar općeg proračuna</t>
  </si>
  <si>
    <t>UKUPNO RASHODI</t>
  </si>
  <si>
    <t>Rashodi za zaposlene</t>
  </si>
  <si>
    <t>Plaće (Bruto)</t>
  </si>
  <si>
    <t>Plaće za redovan rad</t>
  </si>
  <si>
    <t>Materijalni rashodi</t>
  </si>
  <si>
    <t>Naknade troškova zaposlenima</t>
  </si>
  <si>
    <t>Službena putovanja</t>
  </si>
  <si>
    <t>Rashodi za nabavu neproizvedene dugotrajne imovine</t>
  </si>
  <si>
    <t>Pomoći od međunarodnih organizacija te institucija i tijela EU</t>
  </si>
  <si>
    <t>Tekuće pomoći od institucija i tijela  EU</t>
  </si>
  <si>
    <t>Prihodi iz proračuna</t>
  </si>
  <si>
    <t>Prihodi iz nadležnog proračuna za financiranje rashoda</t>
  </si>
  <si>
    <t>Prihodi od nadležnog proračuna za financiranje izdataka</t>
  </si>
  <si>
    <t>Plaće za prekovremeni rad</t>
  </si>
  <si>
    <t>Ostali rashodi za zaposlene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</si>
  <si>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</si>
  <si>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</si>
  <si>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</si>
  <si>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</si>
  <si>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</si>
  <si>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</si>
  <si>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</si>
  <si>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</si>
  <si>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</si>
  <si>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</si>
  <si>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</si>
  <si>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</si>
  <si>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</si>
  <si>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</si>
  <si>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</si>
  <si>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</si>
  <si>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</si>
  <si>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</si>
  <si>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</si>
  <si>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</si>
  <si>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</si>
  <si>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</si>
  <si>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</si>
  <si>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Ostali nespomenuti rashodi poslovanja</t>
  </si>
  <si>
    <t>Zatezne kamate</t>
  </si>
  <si>
    <t>Subvencije</t>
  </si>
  <si>
    <t>Naknade građanima i kućanstvima na temelju osiguranja i druge naknade</t>
  </si>
  <si>
    <t>Ostale naknade građanima i kućanstvima iz proračuna</t>
  </si>
  <si>
    <t>Naknade građanima i kućanstvima u novcu</t>
  </si>
  <si>
    <t>Ostali rashodi</t>
  </si>
  <si>
    <t>Nematerijalna imovina</t>
  </si>
  <si>
    <t>Licence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</si>
  <si>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</si>
  <si>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</si>
  <si>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</si>
  <si>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</si>
  <si>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</si>
  <si>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Financijski rashodi</t>
  </si>
  <si>
    <t>Ostali financijski</t>
  </si>
  <si>
    <t>IZVJEŠTAJ O PRIHODIMA I RASHODIMA PREMA IZVORIMA FINANCIRANJA</t>
  </si>
  <si>
    <t>1</t>
  </si>
  <si>
    <t>Opći prihodi i primici</t>
  </si>
  <si>
    <t>11</t>
  </si>
  <si>
    <t>5</t>
  </si>
  <si>
    <t>Pomoći</t>
  </si>
  <si>
    <t>57</t>
  </si>
  <si>
    <t>Ostali programi EU</t>
  </si>
  <si>
    <t>IZVJEŠTAJ O RASHODIMA PREMA FUNKCIJSKOJ KLASIFIKACIJI</t>
  </si>
  <si>
    <t>01</t>
  </si>
  <si>
    <t>Opće javne usluge</t>
  </si>
  <si>
    <t>011</t>
  </si>
  <si>
    <t>Izvršna i zakonodavna tijela, financijski i fiskalni poslovi</t>
  </si>
  <si>
    <t>IZVJEŠTAJ RAČUNA FINANCIRANJA PREMA EKONOMSKOJ KLASIFIKACIJI</t>
  </si>
  <si>
    <t>IZVJEŠTAJ RAČUNA FINANCIRANJA PREMA IZVORIMA FINANCIRANJA</t>
  </si>
  <si>
    <t>II. POSEBNI DIO</t>
  </si>
  <si>
    <t>IZVJEŠTAJ PO PROGRAMSKOJ KLASIFIKACIJI</t>
  </si>
  <si>
    <t>02005</t>
  </si>
  <si>
    <t>Vlada Republike Hrvatske</t>
  </si>
  <si>
    <t>5761</t>
  </si>
  <si>
    <t>Fond solidarnosti Europske unije – potres ožujak 2020.</t>
  </si>
  <si>
    <t>21</t>
  </si>
  <si>
    <t>2107</t>
  </si>
  <si>
    <t>A508000</t>
  </si>
  <si>
    <t>31</t>
  </si>
  <si>
    <t>3111</t>
  </si>
  <si>
    <t>3113</t>
  </si>
  <si>
    <t>3121</t>
  </si>
  <si>
    <t>3132</t>
  </si>
  <si>
    <t>32</t>
  </si>
  <si>
    <t>3211</t>
  </si>
  <si>
    <t>3212</t>
  </si>
  <si>
    <t>3221</t>
  </si>
  <si>
    <t>3223</t>
  </si>
  <si>
    <t>3224</t>
  </si>
  <si>
    <t>3231</t>
  </si>
  <si>
    <t>3232</t>
  </si>
  <si>
    <t>3233</t>
  </si>
  <si>
    <t>3234</t>
  </si>
  <si>
    <t>3235</t>
  </si>
  <si>
    <t>3237</t>
  </si>
  <si>
    <t>3238</t>
  </si>
  <si>
    <t>3239</t>
  </si>
  <si>
    <t>3241</t>
  </si>
  <si>
    <t>3292</t>
  </si>
  <si>
    <t>3293</t>
  </si>
  <si>
    <t>3295</t>
  </si>
  <si>
    <t>3299</t>
  </si>
  <si>
    <t>34</t>
  </si>
  <si>
    <t>3433</t>
  </si>
  <si>
    <t>35</t>
  </si>
  <si>
    <t>37</t>
  </si>
  <si>
    <t>3721</t>
  </si>
  <si>
    <t>38</t>
  </si>
  <si>
    <t>42</t>
  </si>
  <si>
    <t>4222</t>
  </si>
  <si>
    <t>4223</t>
  </si>
  <si>
    <t>A508025</t>
  </si>
  <si>
    <t>K508012</t>
  </si>
  <si>
    <t>41</t>
  </si>
  <si>
    <t>4221</t>
  </si>
  <si>
    <t>POLITIČKI SUSTAV</t>
  </si>
  <si>
    <t>PRUŽANJE PODRŠKE RADU VLADE REPUBLIKE HRVATSKE</t>
  </si>
  <si>
    <t>ADMINISTRACIJA I UPRAVLJANJE</t>
  </si>
  <si>
    <t>Opći prihodi i primi</t>
  </si>
  <si>
    <t>Fond solidarnosti Eu</t>
  </si>
  <si>
    <t>OBVEZE PO SUDSKIM SPOROVIMA</t>
  </si>
  <si>
    <t>INFORMATIZACIJA I TEHNIČKI SUSTAVI U VLADI RH</t>
  </si>
  <si>
    <t xml:space="preserve"> IZVRŠENJE 
1.-6.2022. </t>
  </si>
  <si>
    <t xml:space="preserve"> IZVRŠENJE 
1.-6.2023. </t>
  </si>
  <si>
    <t>5=4/3*100</t>
  </si>
  <si>
    <t>REBALANS 2023.*</t>
  </si>
  <si>
    <t xml:space="preserve"> REBALANS 2023.*</t>
  </si>
  <si>
    <t xml:space="preserve"> PREGLED DANIH  JAMSTAVA OD 01.01.2023. - 30.06.2023. GODINE</t>
  </si>
  <si>
    <t>Red.
Broj</t>
  </si>
  <si>
    <t xml:space="preserve">Odluka Vlade RH </t>
  </si>
  <si>
    <t>Riznični broj jamstva</t>
  </si>
  <si>
    <t>Datum izdavanja 
jamstva</t>
  </si>
  <si>
    <t>Korisnik jamstva</t>
  </si>
  <si>
    <t>Tražitelj jamstva / dužnik</t>
  </si>
  <si>
    <t>Valuta</t>
  </si>
  <si>
    <t>Iznos jamstva</t>
  </si>
  <si>
    <t>Krajnji rok dospijeća</t>
  </si>
  <si>
    <t>Datum</t>
  </si>
  <si>
    <t>Klasa, Ur. broj</t>
  </si>
  <si>
    <t>Namjena kredita</t>
  </si>
  <si>
    <t xml:space="preserve">UKUPNO DANA JAMSTVA </t>
  </si>
  <si>
    <t>Pregled izvršenih plaćanja po protestiranim jamstvima 01.01.2023. - 30.06.2023.</t>
  </si>
  <si>
    <t>Plaćanje</t>
  </si>
  <si>
    <t>R.
 br.</t>
  </si>
  <si>
    <t>Datum plaćanja</t>
  </si>
  <si>
    <t>Korisnik 
jamstva</t>
  </si>
  <si>
    <t>Val</t>
  </si>
  <si>
    <t>Glavnica</t>
  </si>
  <si>
    <t>Kamata</t>
  </si>
  <si>
    <t>Ostalo</t>
  </si>
  <si>
    <t>Ukupno</t>
  </si>
  <si>
    <t>Promet</t>
  </si>
  <si>
    <t xml:space="preserve"> SVEUKUPNO PLAĆENO PO JAMSTVIMA 01.01.-30.06.2023.</t>
  </si>
  <si>
    <t xml:space="preserve">Pregled zaduživanja koje je ugovorio ili preuzeo proračunski korisnik državnog proračuna u razdoblju od 01.01.2023. - 30.06.2023. </t>
  </si>
  <si>
    <t>Redni broj</t>
  </si>
  <si>
    <t>Naziv proračunskog korisnika/Glava/RKP</t>
  </si>
  <si>
    <t>Datum sklapanja ugovora</t>
  </si>
  <si>
    <t>Vrsta instrumenta*</t>
  </si>
  <si>
    <t>Naziv</t>
  </si>
  <si>
    <t>Kreditor</t>
  </si>
  <si>
    <t>Visina odobrenog kredita</t>
  </si>
  <si>
    <t>Kamatna stopa</t>
  </si>
  <si>
    <t xml:space="preserve">Datum posljednje otplate </t>
  </si>
  <si>
    <t>Povučena sredstva u
1. - 6. 2023. godini 
(u eurima)</t>
  </si>
  <si>
    <t xml:space="preserve">Ukupno povučena sredstva stanje na dan  30.06.2023. 
(u eurima) </t>
  </si>
  <si>
    <t>*  dugoročni zajam/kredit</t>
  </si>
  <si>
    <t>02005 Vlada Republike Hrvatske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</si>
</sst>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_(* #,##0.00_);_(* \(#,##0.00\);_(* &quot;-&quot;??_);_(@_)"/>
    <numFmt numFmtId="186" formatCode="d/m/yyyy/;@"/>
    <numFmt numFmtId="187" formatCode="#,##0.00\ [$EUR]"/>
    <numFmt numFmtId="188" formatCode="[$HRK]\ #,##0.00;\-[$HRK]\ #,##0.00"/>
  </numFmts>
  <fonts count="79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Arial"/>
      <family val="2"/>
    </font>
    <font>
      <sz val="11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color indexed="8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6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Times New Roman"/>
      <family val="1"/>
    </font>
    <font>
      <sz val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8" borderId="1" applyNumberFormat="0" applyFon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3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72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41" borderId="6" applyNumberForma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33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9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1" fillId="0" borderId="0" applyFont="0" applyFill="0" applyBorder="0" applyAlignment="0" applyProtection="0"/>
  </cellStyleXfs>
  <cellXfs count="353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203" applyNumberFormat="1">
      <alignment horizontal="right" vertical="center"/>
    </xf>
    <xf numFmtId="0" fontId="0" fillId="60" borderId="1" xfId="184" applyAlignment="1" quotePrefix="1">
      <alignment horizontal="left" vertical="center" indent="2"/>
    </xf>
    <xf numFmtId="0" fontId="0" fillId="60" borderId="1" xfId="184" quotePrefix="1">
      <alignment horizontal="left" vertical="center" indent="1"/>
    </xf>
    <xf numFmtId="0" fontId="0" fillId="59" borderId="1" xfId="193" applyAlignment="1" quotePrefix="1">
      <alignment horizontal="left" vertical="center" indent="5"/>
    </xf>
    <xf numFmtId="0" fontId="0" fillId="57" borderId="8" xfId="186" applyAlignment="1" quotePrefix="1">
      <alignment horizontal="left" vertical="top" wrapText="1" indent="1"/>
    </xf>
    <xf numFmtId="3" fontId="24" fillId="2" borderId="13" xfId="147" applyNumberFormat="1" applyFont="1" applyFill="1" applyBorder="1" applyAlignment="1">
      <alignment vertical="center"/>
      <protection/>
    </xf>
    <xf numFmtId="0" fontId="0" fillId="62" borderId="1" xfId="190" applyAlignment="1" quotePrefix="1">
      <alignment horizontal="left" vertical="center" indent="4"/>
    </xf>
    <xf numFmtId="0" fontId="0" fillId="61" borderId="1" xfId="187" applyAlignment="1" quotePrefix="1">
      <alignment horizontal="left" vertical="center" indent="3"/>
    </xf>
    <xf numFmtId="4" fontId="24" fillId="2" borderId="13" xfId="147" applyNumberFormat="1" applyFont="1" applyFill="1" applyBorder="1" applyAlignment="1">
      <alignment vertical="center" wrapText="1"/>
      <protection/>
    </xf>
    <xf numFmtId="0" fontId="0" fillId="59" borderId="1" xfId="193" quotePrefix="1">
      <alignment horizontal="left" vertical="center" indent="1"/>
    </xf>
    <xf numFmtId="0" fontId="0" fillId="61" borderId="1" xfId="187" quotePrefix="1">
      <alignment horizontal="left" vertical="center" indent="1"/>
    </xf>
    <xf numFmtId="3" fontId="0" fillId="45" borderId="1" xfId="157" applyNumberFormat="1">
      <alignment vertical="center"/>
    </xf>
    <xf numFmtId="4" fontId="0" fillId="45" borderId="1" xfId="157" applyNumberFormat="1">
      <alignment vertical="center"/>
    </xf>
    <xf numFmtId="4" fontId="0" fillId="0" borderId="1" xfId="203" applyNumberFormat="1">
      <alignment horizontal="right" vertical="center"/>
    </xf>
    <xf numFmtId="3" fontId="24" fillId="2" borderId="13" xfId="147" applyNumberFormat="1" applyFont="1" applyFill="1" applyBorder="1" applyAlignment="1">
      <alignment vertical="center" wrapText="1"/>
      <protection/>
    </xf>
    <xf numFmtId="0" fontId="0" fillId="62" borderId="1" xfId="190" quotePrefix="1">
      <alignment horizontal="left" vertical="center" indent="1"/>
    </xf>
    <xf numFmtId="4" fontId="24" fillId="2" borderId="13" xfId="14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24" fillId="0" borderId="13" xfId="147" applyNumberFormat="1" applyFont="1" applyFill="1" applyBorder="1" applyAlignment="1">
      <alignment vertical="center" wrapText="1"/>
      <protection/>
    </xf>
    <xf numFmtId="178" fontId="0" fillId="0" borderId="1" xfId="203" applyNumberFormat="1">
      <alignment horizontal="right" vertical="center"/>
    </xf>
    <xf numFmtId="3" fontId="24" fillId="0" borderId="13" xfId="147" applyNumberFormat="1" applyFont="1" applyFill="1" applyBorder="1" applyAlignment="1">
      <alignment vertical="center" wrapText="1"/>
      <protection/>
    </xf>
    <xf numFmtId="0" fontId="24" fillId="2" borderId="16" xfId="147" applyFont="1" applyFill="1" applyBorder="1" applyAlignment="1">
      <alignment horizontal="left" vertical="center"/>
      <protection/>
    </xf>
    <xf numFmtId="0" fontId="24" fillId="2" borderId="17" xfId="147" applyFont="1" applyFill="1" applyBorder="1" applyAlignment="1">
      <alignment vertical="center"/>
      <protection/>
    </xf>
    <xf numFmtId="4" fontId="24" fillId="0" borderId="13" xfId="147" applyNumberFormat="1" applyFont="1" applyFill="1" applyBorder="1" applyAlignment="1">
      <alignment horizontal="right" vertical="center" wrapText="1"/>
      <protection/>
    </xf>
    <xf numFmtId="0" fontId="8" fillId="63" borderId="1" xfId="212" applyNumberFormat="1" quotePrefix="1">
      <alignment horizontal="right" vertical="center"/>
    </xf>
    <xf numFmtId="0" fontId="0" fillId="46" borderId="1" xfId="162" applyNumberFormat="1" quotePrefix="1">
      <alignment horizontal="left" vertical="center" indent="1"/>
    </xf>
    <xf numFmtId="0" fontId="0" fillId="58" borderId="1" xfId="179" applyNumberFormat="1" quotePrefix="1">
      <alignment horizontal="right" vertical="center"/>
    </xf>
    <xf numFmtId="0" fontId="0" fillId="0" borderId="1" xfId="203" applyNumberFormat="1">
      <alignment horizontal="right" vertical="center"/>
    </xf>
    <xf numFmtId="0" fontId="0" fillId="45" borderId="1" xfId="157" applyNumberFormat="1">
      <alignment vertical="center"/>
    </xf>
    <xf numFmtId="0" fontId="0" fillId="46" borderId="1" xfId="162" applyNumberFormat="1" applyAlignment="1" quotePrefix="1">
      <alignment horizontal="left" vertical="center" indent="1"/>
    </xf>
    <xf numFmtId="0" fontId="1" fillId="0" borderId="0" xfId="193" applyFont="1" applyFill="1" applyBorder="1" applyAlignment="1" quotePrefix="1">
      <alignment horizontal="left" vertical="center" wrapText="1"/>
    </xf>
    <xf numFmtId="0" fontId="1" fillId="0" borderId="13" xfId="193" applyFont="1" applyFill="1" applyBorder="1" applyAlignment="1" quotePrefix="1">
      <alignment horizontal="left" vertical="center" wrapText="1"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quotePrefix="1">
      <alignment horizontal="left" vertical="center"/>
    </xf>
    <xf numFmtId="0" fontId="30" fillId="0" borderId="13" xfId="0" applyFont="1" applyFill="1" applyBorder="1" applyAlignment="1" quotePrefix="1">
      <alignment horizontal="left" vertical="center"/>
    </xf>
    <xf numFmtId="0" fontId="24" fillId="0" borderId="13" xfId="0" applyFont="1" applyFill="1" applyBorder="1" applyAlignment="1" quotePrefix="1">
      <alignment horizontal="left" vertical="center"/>
    </xf>
    <xf numFmtId="4" fontId="24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quotePrefix="1">
      <alignment horizontal="left" vertical="center" wrapText="1"/>
    </xf>
    <xf numFmtId="4" fontId="24" fillId="0" borderId="13" xfId="0" applyNumberFormat="1" applyFont="1" applyFill="1" applyBorder="1" applyAlignment="1">
      <alignment/>
    </xf>
    <xf numFmtId="0" fontId="24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>
      <alignment horizontal="left" vertical="top"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68" borderId="0" xfId="0" applyFont="1" applyFill="1" applyAlignment="1">
      <alignment/>
    </xf>
    <xf numFmtId="0" fontId="27" fillId="0" borderId="0" xfId="147" applyFont="1" applyFill="1" applyAlignment="1">
      <alignment horizontal="center" vertical="center" wrapText="1"/>
      <protection/>
    </xf>
    <xf numFmtId="0" fontId="28" fillId="0" borderId="0" xfId="147" applyFont="1" applyFill="1" applyAlignment="1">
      <alignment vertical="center" wrapText="1"/>
      <protection/>
    </xf>
    <xf numFmtId="4" fontId="31" fillId="60" borderId="18" xfId="162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" fontId="33" fillId="6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26" fillId="0" borderId="0" xfId="147" applyFont="1" applyFill="1" applyAlignment="1">
      <alignment vertical="center" wrapText="1"/>
      <protection/>
    </xf>
    <xf numFmtId="0" fontId="2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top" wrapText="1"/>
    </xf>
    <xf numFmtId="4" fontId="29" fillId="0" borderId="0" xfId="157" applyNumberFormat="1" applyFont="1" applyFill="1" applyBorder="1">
      <alignment vertical="center"/>
    </xf>
    <xf numFmtId="0" fontId="1" fillId="69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24" fillId="60" borderId="18" xfId="162" applyNumberFormat="1" applyFont="1" applyFill="1" applyBorder="1" applyAlignment="1">
      <alignment horizontal="center" vertical="center" wrapText="1"/>
    </xf>
    <xf numFmtId="1" fontId="24" fillId="6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7" fillId="69" borderId="0" xfId="212" applyNumberFormat="1" applyFont="1" applyFill="1" applyBorder="1" quotePrefix="1">
      <alignment horizontal="right" vertical="center"/>
    </xf>
    <xf numFmtId="0" fontId="36" fillId="69" borderId="0" xfId="212" applyNumberFormat="1" applyFont="1" applyFill="1" applyBorder="1" quotePrefix="1">
      <alignment horizontal="right" vertical="center"/>
    </xf>
    <xf numFmtId="0" fontId="1" fillId="69" borderId="0" xfId="0" applyFont="1" applyFill="1" applyBorder="1" applyAlignment="1">
      <alignment/>
    </xf>
    <xf numFmtId="0" fontId="1" fillId="0" borderId="13" xfId="187" applyFont="1" applyFill="1" applyBorder="1" applyAlignment="1" quotePrefix="1">
      <alignment horizontal="left" vertical="center" wrapText="1" indent="3"/>
    </xf>
    <xf numFmtId="0" fontId="1" fillId="0" borderId="13" xfId="187" applyFont="1" applyFill="1" applyBorder="1" applyAlignment="1" quotePrefix="1">
      <alignment horizontal="left" vertical="center" wrapText="1"/>
    </xf>
    <xf numFmtId="0" fontId="24" fillId="0" borderId="13" xfId="187" applyFont="1" applyFill="1" applyBorder="1" applyAlignment="1" quotePrefix="1">
      <alignment horizontal="left" vertical="center" wrapText="1" indent="3"/>
    </xf>
    <xf numFmtId="0" fontId="24" fillId="0" borderId="13" xfId="187" applyFont="1" applyFill="1" applyBorder="1" applyAlignment="1" quotePrefix="1">
      <alignment horizontal="left" vertical="center" wrapText="1"/>
    </xf>
    <xf numFmtId="0" fontId="24" fillId="0" borderId="13" xfId="190" applyFont="1" applyFill="1" applyBorder="1" applyAlignment="1" quotePrefix="1">
      <alignment horizontal="left" vertical="center" wrapText="1" indent="4"/>
    </xf>
    <xf numFmtId="0" fontId="24" fillId="0" borderId="13" xfId="190" applyFont="1" applyFill="1" applyBorder="1" applyAlignment="1" quotePrefix="1">
      <alignment horizontal="left" vertical="center" wrapText="1"/>
    </xf>
    <xf numFmtId="0" fontId="24" fillId="0" borderId="13" xfId="193" applyFont="1" applyFill="1" applyBorder="1" applyAlignment="1" quotePrefix="1">
      <alignment horizontal="left" vertical="center" wrapText="1" indent="5"/>
    </xf>
    <xf numFmtId="0" fontId="24" fillId="0" borderId="13" xfId="193" applyFont="1" applyFill="1" applyBorder="1" applyAlignment="1" quotePrefix="1">
      <alignment horizontal="left" vertical="center" wrapText="1"/>
    </xf>
    <xf numFmtId="0" fontId="1" fillId="0" borderId="13" xfId="193" applyFont="1" applyFill="1" applyBorder="1" applyAlignment="1" quotePrefix="1">
      <alignment horizontal="left" vertical="center" wrapText="1" indent="6"/>
    </xf>
    <xf numFmtId="0" fontId="1" fillId="0" borderId="13" xfId="193" applyFont="1" applyFill="1" applyBorder="1" applyAlignment="1" quotePrefix="1">
      <alignment horizontal="left" vertical="center" wrapText="1" indent="7"/>
    </xf>
    <xf numFmtId="0" fontId="1" fillId="0" borderId="13" xfId="193" applyFont="1" applyFill="1" applyBorder="1" applyAlignment="1" quotePrefix="1">
      <alignment horizontal="left" vertical="center" wrapText="1" indent="8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4" fontId="2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4" fillId="0" borderId="13" xfId="184" applyFont="1" applyFill="1" applyBorder="1" applyAlignment="1" quotePrefix="1">
      <alignment horizontal="left" vertical="center" wrapText="1" indent="2"/>
    </xf>
    <xf numFmtId="0" fontId="34" fillId="0" borderId="13" xfId="184" applyFont="1" applyFill="1" applyBorder="1" applyAlignment="1" quotePrefix="1">
      <alignment horizontal="left" vertical="center" wrapText="1"/>
    </xf>
    <xf numFmtId="0" fontId="1" fillId="2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24" fillId="0" borderId="16" xfId="187" applyFont="1" applyFill="1" applyBorder="1" applyAlignment="1" quotePrefix="1">
      <alignment horizontal="left" vertical="center" wrapText="1" indent="3"/>
    </xf>
    <xf numFmtId="0" fontId="24" fillId="0" borderId="12" xfId="187" applyFont="1" applyFill="1" applyBorder="1" applyAlignment="1" quotePrefix="1">
      <alignment horizontal="left" vertical="center" wrapText="1"/>
    </xf>
    <xf numFmtId="0" fontId="1" fillId="0" borderId="16" xfId="190" applyFont="1" applyFill="1" applyBorder="1" applyAlignment="1" quotePrefix="1">
      <alignment horizontal="left" vertical="center" wrapText="1" indent="4"/>
    </xf>
    <xf numFmtId="0" fontId="1" fillId="0" borderId="12" xfId="19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/>
    </xf>
    <xf numFmtId="0" fontId="1" fillId="0" borderId="13" xfId="190" applyFont="1" applyFill="1" applyBorder="1" applyAlignment="1" quotePrefix="1">
      <alignment horizontal="left" vertical="center" wrapText="1" indent="4"/>
    </xf>
    <xf numFmtId="0" fontId="1" fillId="0" borderId="13" xfId="190" applyFont="1" applyFill="1" applyBorder="1" applyAlignment="1" quotePrefix="1">
      <alignment horizontal="left" vertical="center" wrapText="1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2" borderId="0" xfId="0" applyFont="1" applyAlignment="1">
      <alignment/>
    </xf>
    <xf numFmtId="0" fontId="75" fillId="2" borderId="0" xfId="0" applyFont="1" applyAlignment="1">
      <alignment/>
    </xf>
    <xf numFmtId="0" fontId="75" fillId="0" borderId="0" xfId="147" applyFont="1" applyFill="1" applyAlignment="1">
      <alignment vertical="center" wrapText="1"/>
      <protection/>
    </xf>
    <xf numFmtId="0" fontId="76" fillId="0" borderId="0" xfId="147" applyFont="1" applyFill="1" applyAlignment="1">
      <alignment vertical="center" wrapText="1"/>
      <protection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39" fillId="0" borderId="0" xfId="147" applyFont="1" applyAlignment="1">
      <alignment horizontal="center" vertical="center" wrapText="1"/>
      <protection/>
    </xf>
    <xf numFmtId="0" fontId="40" fillId="0" borderId="0" xfId="147" applyFont="1" applyAlignment="1">
      <alignment horizontal="center" vertical="center" wrapText="1"/>
      <protection/>
    </xf>
    <xf numFmtId="4" fontId="40" fillId="0" borderId="0" xfId="147" applyNumberFormat="1" applyFont="1" applyAlignment="1">
      <alignment horizontal="center" vertical="center" wrapText="1"/>
      <protection/>
    </xf>
    <xf numFmtId="3" fontId="40" fillId="0" borderId="0" xfId="147" applyNumberFormat="1" applyFont="1" applyAlignment="1">
      <alignment horizontal="center" vertical="center" wrapText="1"/>
      <protection/>
    </xf>
    <xf numFmtId="4" fontId="39" fillId="0" borderId="0" xfId="147" applyNumberFormat="1" applyFont="1" applyAlignment="1">
      <alignment horizontal="center" vertical="center" wrapText="1"/>
      <protection/>
    </xf>
    <xf numFmtId="3" fontId="39" fillId="0" borderId="0" xfId="147" applyNumberFormat="1" applyFont="1" applyAlignment="1">
      <alignment horizontal="center" vertical="center" wrapText="1"/>
      <protection/>
    </xf>
    <xf numFmtId="4" fontId="40" fillId="0" borderId="19" xfId="147" applyNumberFormat="1" applyFont="1" applyBorder="1" applyAlignment="1">
      <alignment horizontal="center" vertical="center" wrapText="1"/>
      <protection/>
    </xf>
    <xf numFmtId="3" fontId="41" fillId="0" borderId="19" xfId="147" applyNumberFormat="1" applyFont="1" applyBorder="1" applyAlignment="1">
      <alignment horizontal="center" vertical="center"/>
      <protection/>
    </xf>
    <xf numFmtId="4" fontId="42" fillId="0" borderId="19" xfId="147" applyNumberFormat="1" applyFont="1" applyBorder="1" applyAlignment="1">
      <alignment horizontal="right" vertical="center"/>
      <protection/>
    </xf>
    <xf numFmtId="4" fontId="24" fillId="0" borderId="13" xfId="147" applyNumberFormat="1" applyFont="1" applyBorder="1" applyAlignment="1" quotePrefix="1">
      <alignment horizontal="center" vertical="center" wrapText="1"/>
      <protection/>
    </xf>
    <xf numFmtId="3" fontId="24" fillId="0" borderId="13" xfId="147" applyNumberFormat="1" applyFont="1" applyBorder="1" applyAlignment="1" quotePrefix="1">
      <alignment horizontal="center" vertical="center" wrapText="1"/>
      <protection/>
    </xf>
    <xf numFmtId="3" fontId="4" fillId="63" borderId="13" xfId="147" applyNumberFormat="1" applyFont="1" applyFill="1" applyBorder="1" applyAlignment="1">
      <alignment horizontal="center" vertical="center" wrapText="1"/>
      <protection/>
    </xf>
    <xf numFmtId="4" fontId="4" fillId="63" borderId="13" xfId="147" applyNumberFormat="1" applyFont="1" applyFill="1" applyBorder="1" applyAlignment="1">
      <alignment horizontal="center" vertical="center" wrapText="1"/>
      <protection/>
    </xf>
    <xf numFmtId="4" fontId="24" fillId="2" borderId="13" xfId="147" applyNumberFormat="1" applyFont="1" applyFill="1" applyBorder="1" applyAlignment="1">
      <alignment horizontal="right"/>
      <protection/>
    </xf>
    <xf numFmtId="4" fontId="24" fillId="0" borderId="13" xfId="147" applyNumberFormat="1" applyFont="1" applyBorder="1" applyAlignment="1">
      <alignment horizontal="right"/>
      <protection/>
    </xf>
    <xf numFmtId="0" fontId="43" fillId="0" borderId="0" xfId="147" applyFont="1" applyAlignment="1">
      <alignment horizontal="center" vertical="center" wrapText="1"/>
      <protection/>
    </xf>
    <xf numFmtId="4" fontId="43" fillId="0" borderId="0" xfId="147" applyNumberFormat="1" applyFont="1" applyAlignment="1">
      <alignment horizontal="center" vertical="center" wrapText="1"/>
      <protection/>
    </xf>
    <xf numFmtId="3" fontId="43" fillId="0" borderId="0" xfId="147" applyNumberFormat="1" applyFont="1" applyAlignment="1">
      <alignment horizontal="center" vertical="center" wrapText="1"/>
      <protection/>
    </xf>
    <xf numFmtId="4" fontId="1" fillId="0" borderId="0" xfId="147" applyNumberFormat="1" applyFont="1">
      <alignment/>
      <protection/>
    </xf>
    <xf numFmtId="3" fontId="24" fillId="63" borderId="13" xfId="147" applyNumberFormat="1" applyFont="1" applyFill="1" applyBorder="1" applyAlignment="1">
      <alignment horizontal="center" vertical="center" wrapText="1"/>
      <protection/>
    </xf>
    <xf numFmtId="4" fontId="24" fillId="63" borderId="13" xfId="147" applyNumberFormat="1" applyFont="1" applyFill="1" applyBorder="1" applyAlignment="1">
      <alignment horizontal="center" vertical="center" wrapText="1"/>
      <protection/>
    </xf>
    <xf numFmtId="4" fontId="24" fillId="0" borderId="13" xfId="147" applyNumberFormat="1" applyFont="1" applyBorder="1" applyAlignment="1">
      <alignment horizontal="right" vertical="center"/>
      <protection/>
    </xf>
    <xf numFmtId="4" fontId="24" fillId="2" borderId="13" xfId="1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4" fillId="0" borderId="0" xfId="147" applyFont="1" applyAlignment="1">
      <alignment horizontal="center" vertical="center" wrapText="1"/>
      <protection/>
    </xf>
    <xf numFmtId="4" fontId="44" fillId="0" borderId="0" xfId="147" applyNumberFormat="1" applyFont="1" applyAlignment="1">
      <alignment horizontal="center" vertical="center" wrapText="1"/>
      <protection/>
    </xf>
    <xf numFmtId="3" fontId="44" fillId="0" borderId="0" xfId="147" applyNumberFormat="1" applyFont="1" applyAlignment="1">
      <alignment horizontal="center" vertical="center" wrapText="1"/>
      <protection/>
    </xf>
    <xf numFmtId="0" fontId="0" fillId="68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3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4" fontId="1" fillId="0" borderId="13" xfId="203" applyNumberFormat="1" applyFont="1" applyFill="1" applyBorder="1">
      <alignment horizontal="right" vertical="center"/>
    </xf>
    <xf numFmtId="3" fontId="1" fillId="0" borderId="13" xfId="203" applyNumberFormat="1" applyFont="1" applyFill="1" applyBorder="1">
      <alignment horizontal="right" vertical="center"/>
    </xf>
    <xf numFmtId="0" fontId="1" fillId="0" borderId="13" xfId="203" applyNumberFormat="1" applyFont="1" applyFill="1" applyBorder="1">
      <alignment horizontal="right" vertical="center"/>
    </xf>
    <xf numFmtId="4" fontId="24" fillId="0" borderId="13" xfId="203" applyNumberFormat="1" applyFont="1" applyFill="1" applyBorder="1">
      <alignment horizontal="right" vertical="center"/>
    </xf>
    <xf numFmtId="0" fontId="40" fillId="0" borderId="0" xfId="147" applyFont="1" applyFill="1" applyAlignment="1">
      <alignment horizontal="center" vertical="center" wrapText="1"/>
      <protection/>
    </xf>
    <xf numFmtId="4" fontId="24" fillId="0" borderId="13" xfId="157" applyNumberFormat="1" applyFont="1" applyFill="1" applyBorder="1">
      <alignment vertical="center"/>
    </xf>
    <xf numFmtId="3" fontId="24" fillId="0" borderId="13" xfId="157" applyNumberFormat="1" applyFont="1" applyFill="1" applyBorder="1">
      <alignment vertical="center"/>
    </xf>
    <xf numFmtId="3" fontId="1" fillId="0" borderId="13" xfId="157" applyNumberFormat="1" applyFont="1" applyFill="1" applyBorder="1">
      <alignment vertical="center"/>
    </xf>
    <xf numFmtId="4" fontId="1" fillId="0" borderId="13" xfId="157" applyNumberFormat="1" applyFont="1" applyFill="1" applyBorder="1">
      <alignment vertical="center"/>
    </xf>
    <xf numFmtId="3" fontId="24" fillId="0" borderId="13" xfId="203" applyNumberFormat="1" applyFont="1" applyFill="1" applyBorder="1">
      <alignment horizontal="right" vertical="center"/>
    </xf>
    <xf numFmtId="3" fontId="24" fillId="0" borderId="13" xfId="157" applyNumberFormat="1" applyFont="1" applyFill="1" applyBorder="1">
      <alignment vertical="center"/>
    </xf>
    <xf numFmtId="4" fontId="24" fillId="0" borderId="13" xfId="157" applyNumberFormat="1" applyFont="1" applyFill="1" applyBorder="1">
      <alignment vertical="center"/>
    </xf>
    <xf numFmtId="0" fontId="1" fillId="0" borderId="13" xfId="157" applyNumberFormat="1" applyFont="1" applyFill="1" applyBorder="1">
      <alignment vertical="center"/>
    </xf>
    <xf numFmtId="0" fontId="24" fillId="0" borderId="13" xfId="157" applyNumberFormat="1" applyFont="1" applyFill="1" applyBorder="1">
      <alignment vertical="center"/>
    </xf>
    <xf numFmtId="0" fontId="39" fillId="0" borderId="0" xfId="150" applyFont="1">
      <alignment/>
      <protection/>
    </xf>
    <xf numFmtId="0" fontId="45" fillId="0" borderId="0" xfId="150" applyFont="1" applyAlignment="1">
      <alignment/>
      <protection/>
    </xf>
    <xf numFmtId="0" fontId="46" fillId="0" borderId="0" xfId="150" applyFont="1" applyAlignment="1">
      <alignment horizontal="left"/>
      <protection/>
    </xf>
    <xf numFmtId="0" fontId="46" fillId="0" borderId="0" xfId="150" applyFont="1" applyAlignment="1">
      <alignment horizontal="center"/>
      <protection/>
    </xf>
    <xf numFmtId="0" fontId="46" fillId="0" borderId="0" xfId="150" applyFont="1">
      <alignment/>
      <protection/>
    </xf>
    <xf numFmtId="4" fontId="46" fillId="0" borderId="0" xfId="150" applyNumberFormat="1" applyFont="1" applyAlignment="1">
      <alignment horizontal="right"/>
      <protection/>
    </xf>
    <xf numFmtId="4" fontId="46" fillId="0" borderId="0" xfId="150" applyNumberFormat="1" applyFont="1">
      <alignment/>
      <protection/>
    </xf>
    <xf numFmtId="0" fontId="45" fillId="0" borderId="0" xfId="150" applyFont="1" applyAlignment="1">
      <alignment horizontal="left"/>
      <protection/>
    </xf>
    <xf numFmtId="0" fontId="48" fillId="70" borderId="20" xfId="150" applyFont="1" applyFill="1" applyBorder="1" applyAlignment="1">
      <alignment horizontal="center" vertical="center"/>
      <protection/>
    </xf>
    <xf numFmtId="0" fontId="48" fillId="70" borderId="21" xfId="150" applyFont="1" applyFill="1" applyBorder="1" applyAlignment="1">
      <alignment horizontal="center" vertical="center"/>
      <protection/>
    </xf>
    <xf numFmtId="0" fontId="48" fillId="70" borderId="22" xfId="150" applyFont="1" applyFill="1" applyBorder="1" applyAlignment="1" quotePrefix="1">
      <alignment horizontal="center" vertical="center"/>
      <protection/>
    </xf>
    <xf numFmtId="0" fontId="48" fillId="70" borderId="23" xfId="150" applyFont="1" applyFill="1" applyBorder="1" applyAlignment="1">
      <alignment horizontal="center" vertical="center"/>
      <protection/>
    </xf>
    <xf numFmtId="0" fontId="48" fillId="70" borderId="24" xfId="150" applyFont="1" applyFill="1" applyBorder="1" applyAlignment="1">
      <alignment horizontal="center" vertical="center"/>
      <protection/>
    </xf>
    <xf numFmtId="0" fontId="48" fillId="70" borderId="22" xfId="150" applyFont="1" applyFill="1" applyBorder="1" applyAlignment="1">
      <alignment horizontal="center" vertical="center"/>
      <protection/>
    </xf>
    <xf numFmtId="1" fontId="48" fillId="70" borderId="22" xfId="150" applyNumberFormat="1" applyFont="1" applyFill="1" applyBorder="1" applyAlignment="1">
      <alignment horizontal="center" vertical="center"/>
      <protection/>
    </xf>
    <xf numFmtId="3" fontId="48" fillId="70" borderId="22" xfId="150" applyNumberFormat="1" applyFont="1" applyFill="1" applyBorder="1" applyAlignment="1">
      <alignment horizontal="center" vertical="center"/>
      <protection/>
    </xf>
    <xf numFmtId="0" fontId="50" fillId="0" borderId="25" xfId="150" applyFont="1" applyBorder="1" applyAlignment="1">
      <alignment horizontal="center" vertical="center"/>
      <protection/>
    </xf>
    <xf numFmtId="14" fontId="50" fillId="0" borderId="13" xfId="151" applyNumberFormat="1" applyFont="1" applyBorder="1" applyAlignment="1">
      <alignment horizontal="center" vertical="center"/>
      <protection/>
    </xf>
    <xf numFmtId="0" fontId="50" fillId="0" borderId="13" xfId="151" applyFont="1" applyBorder="1" applyAlignment="1">
      <alignment horizontal="center" vertical="center" wrapText="1"/>
      <protection/>
    </xf>
    <xf numFmtId="0" fontId="51" fillId="0" borderId="13" xfId="151" applyFont="1" applyBorder="1" applyAlignment="1">
      <alignment horizontal="center" vertical="center"/>
      <protection/>
    </xf>
    <xf numFmtId="1" fontId="50" fillId="0" borderId="13" xfId="151" applyNumberFormat="1" applyFont="1" applyBorder="1" applyAlignment="1">
      <alignment horizontal="center" vertical="center"/>
      <protection/>
    </xf>
    <xf numFmtId="4" fontId="50" fillId="0" borderId="13" xfId="151" applyNumberFormat="1" applyFont="1" applyBorder="1" applyAlignment="1">
      <alignment horizontal="center" vertical="center"/>
      <protection/>
    </xf>
    <xf numFmtId="4" fontId="50" fillId="0" borderId="26" xfId="150" applyNumberFormat="1" applyFont="1" applyBorder="1" applyAlignment="1">
      <alignment horizontal="center" vertical="center"/>
      <protection/>
    </xf>
    <xf numFmtId="0" fontId="50" fillId="0" borderId="27" xfId="150" applyFont="1" applyBorder="1" applyAlignment="1">
      <alignment horizontal="center" vertical="center"/>
      <protection/>
    </xf>
    <xf numFmtId="0" fontId="50" fillId="0" borderId="28" xfId="151" applyFont="1" applyBorder="1" applyAlignment="1">
      <alignment horizontal="center" vertical="center" wrapText="1"/>
      <protection/>
    </xf>
    <xf numFmtId="0" fontId="51" fillId="0" borderId="28" xfId="151" applyFont="1" applyBorder="1" applyAlignment="1">
      <alignment horizontal="center" vertical="center"/>
      <protection/>
    </xf>
    <xf numFmtId="14" fontId="50" fillId="0" borderId="28" xfId="151" applyNumberFormat="1" applyFont="1" applyBorder="1" applyAlignment="1">
      <alignment horizontal="center" vertical="center"/>
      <protection/>
    </xf>
    <xf numFmtId="1" fontId="50" fillId="0" borderId="28" xfId="151" applyNumberFormat="1" applyFont="1" applyBorder="1" applyAlignment="1">
      <alignment horizontal="center" vertical="center"/>
      <protection/>
    </xf>
    <xf numFmtId="4" fontId="50" fillId="0" borderId="29" xfId="150" applyNumberFormat="1" applyFont="1" applyBorder="1" applyAlignment="1">
      <alignment horizontal="center" vertical="center"/>
      <protection/>
    </xf>
    <xf numFmtId="4" fontId="48" fillId="70" borderId="30" xfId="150" applyNumberFormat="1" applyFont="1" applyFill="1" applyBorder="1" applyAlignment="1">
      <alignment horizontal="center" vertical="center"/>
      <protection/>
    </xf>
    <xf numFmtId="4" fontId="48" fillId="70" borderId="31" xfId="150" applyNumberFormat="1" applyFont="1" applyFill="1" applyBorder="1" applyAlignment="1">
      <alignment horizontal="center" vertical="center"/>
      <protection/>
    </xf>
    <xf numFmtId="0" fontId="50" fillId="0" borderId="0" xfId="150" applyFont="1" applyFill="1" applyBorder="1" applyAlignment="1">
      <alignment horizontal="center" vertical="center"/>
      <protection/>
    </xf>
    <xf numFmtId="14" fontId="50" fillId="0" borderId="0" xfId="150" applyNumberFormat="1" applyFont="1" applyFill="1" applyBorder="1" applyAlignment="1">
      <alignment horizontal="center" vertical="center"/>
      <protection/>
    </xf>
    <xf numFmtId="0" fontId="50" fillId="0" borderId="0" xfId="150" applyFont="1" applyFill="1" applyBorder="1" applyAlignment="1">
      <alignment horizontal="center" vertical="center" wrapText="1"/>
      <protection/>
    </xf>
    <xf numFmtId="0" fontId="50" fillId="0" borderId="0" xfId="150" applyFont="1" applyFill="1" applyBorder="1" applyAlignment="1">
      <alignment horizontal="center" vertical="center"/>
      <protection/>
    </xf>
    <xf numFmtId="0" fontId="50" fillId="0" borderId="0" xfId="150" applyFont="1" applyFill="1" applyBorder="1" applyAlignment="1">
      <alignment horizontal="left" vertical="center" wrapText="1"/>
      <protection/>
    </xf>
    <xf numFmtId="1" fontId="50" fillId="0" borderId="0" xfId="150" applyNumberFormat="1" applyFont="1" applyFill="1" applyBorder="1" applyAlignment="1">
      <alignment horizontal="center" vertical="center"/>
      <protection/>
    </xf>
    <xf numFmtId="4" fontId="50" fillId="0" borderId="0" xfId="1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7" fillId="70" borderId="22" xfId="0" applyFont="1" applyFill="1" applyBorder="1" applyAlignment="1">
      <alignment horizontal="center" vertical="center" wrapText="1"/>
    </xf>
    <xf numFmtId="0" fontId="57" fillId="70" borderId="32" xfId="0" applyFont="1" applyFill="1" applyBorder="1" applyAlignment="1">
      <alignment horizontal="center" vertical="center" wrapText="1"/>
    </xf>
    <xf numFmtId="0" fontId="57" fillId="70" borderId="32" xfId="0" applyFont="1" applyFill="1" applyBorder="1" applyAlignment="1">
      <alignment horizontal="center" vertical="center"/>
    </xf>
    <xf numFmtId="0" fontId="57" fillId="70" borderId="33" xfId="0" applyFont="1" applyFill="1" applyBorder="1" applyAlignment="1">
      <alignment horizontal="center" vertical="center" wrapText="1"/>
    </xf>
    <xf numFmtId="0" fontId="57" fillId="70" borderId="34" xfId="0" applyFont="1" applyFill="1" applyBorder="1" applyAlignment="1">
      <alignment horizontal="center" vertical="center"/>
    </xf>
    <xf numFmtId="0" fontId="57" fillId="70" borderId="35" xfId="0" applyFont="1" applyFill="1" applyBorder="1" applyAlignment="1">
      <alignment horizontal="center" vertical="center" wrapText="1"/>
    </xf>
    <xf numFmtId="0" fontId="57" fillId="60" borderId="32" xfId="0" applyFont="1" applyFill="1" applyBorder="1" applyAlignment="1">
      <alignment horizontal="center" vertical="center"/>
    </xf>
    <xf numFmtId="0" fontId="57" fillId="60" borderId="32" xfId="0" applyFont="1" applyFill="1" applyBorder="1" applyAlignment="1">
      <alignment vertical="center"/>
    </xf>
    <xf numFmtId="0" fontId="57" fillId="60" borderId="33" xfId="0" applyFont="1" applyFill="1" applyBorder="1" applyAlignment="1">
      <alignment horizontal="center" vertical="center"/>
    </xf>
    <xf numFmtId="0" fontId="57" fillId="60" borderId="34" xfId="0" applyFont="1" applyFill="1" applyBorder="1" applyAlignment="1">
      <alignment horizontal="center" vertical="center"/>
    </xf>
    <xf numFmtId="4" fontId="57" fillId="60" borderId="32" xfId="0" applyNumberFormat="1" applyFont="1" applyFill="1" applyBorder="1" applyAlignment="1">
      <alignment horizontal="right" vertical="center"/>
    </xf>
    <xf numFmtId="4" fontId="57" fillId="60" borderId="32" xfId="222" applyNumberFormat="1" applyFont="1" applyFill="1" applyBorder="1" applyAlignment="1">
      <alignment horizontal="right" vertical="center"/>
    </xf>
    <xf numFmtId="4" fontId="57" fillId="60" borderId="35" xfId="222" applyNumberFormat="1" applyFont="1" applyFill="1" applyBorder="1" applyAlignment="1">
      <alignment horizontal="right" vertical="center"/>
    </xf>
    <xf numFmtId="0" fontId="57" fillId="0" borderId="36" xfId="0" applyFont="1" applyFill="1" applyBorder="1" applyAlignment="1">
      <alignment vertical="center"/>
    </xf>
    <xf numFmtId="0" fontId="57" fillId="0" borderId="36" xfId="0" applyFont="1" applyFill="1" applyBorder="1" applyAlignment="1">
      <alignment horizontal="center" vertical="center"/>
    </xf>
    <xf numFmtId="4" fontId="57" fillId="0" borderId="36" xfId="0" applyNumberFormat="1" applyFont="1" applyFill="1" applyBorder="1" applyAlignment="1">
      <alignment horizontal="right" vertical="center"/>
    </xf>
    <xf numFmtId="4" fontId="57" fillId="0" borderId="36" xfId="222" applyNumberFormat="1" applyFont="1" applyFill="1" applyBorder="1" applyAlignment="1">
      <alignment horizontal="right" vertical="center"/>
    </xf>
    <xf numFmtId="4" fontId="57" fillId="0" borderId="37" xfId="222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vertical="center"/>
    </xf>
    <xf numFmtId="4" fontId="54" fillId="0" borderId="36" xfId="0" applyNumberFormat="1" applyFont="1" applyFill="1" applyBorder="1" applyAlignment="1">
      <alignment horizontal="right" vertical="center"/>
    </xf>
    <xf numFmtId="4" fontId="57" fillId="0" borderId="3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58" fillId="0" borderId="0" xfId="0" applyFont="1" applyFill="1" applyBorder="1" applyAlignment="1">
      <alignment horizontal="center" vertical="center"/>
    </xf>
    <xf numFmtId="0" fontId="59" fillId="69" borderId="38" xfId="0" applyFont="1" applyFill="1" applyBorder="1" applyAlignment="1">
      <alignment horizontal="center" vertical="center" wrapText="1"/>
    </xf>
    <xf numFmtId="0" fontId="59" fillId="69" borderId="39" xfId="0" applyFont="1" applyFill="1" applyBorder="1" applyAlignment="1">
      <alignment horizontal="center" vertical="center" wrapText="1"/>
    </xf>
    <xf numFmtId="0" fontId="60" fillId="69" borderId="40" xfId="0" applyFont="1" applyFill="1" applyBorder="1" applyAlignment="1">
      <alignment horizontal="center" vertical="center" wrapText="1"/>
    </xf>
    <xf numFmtId="0" fontId="60" fillId="69" borderId="41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186" fontId="61" fillId="0" borderId="13" xfId="0" applyNumberFormat="1" applyFont="1" applyFill="1" applyBorder="1" applyAlignment="1">
      <alignment horizontal="center" vertical="center"/>
    </xf>
    <xf numFmtId="14" fontId="61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187" fontId="44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4" fontId="44" fillId="0" borderId="13" xfId="0" applyNumberFormat="1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186" fontId="44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10" fontId="61" fillId="0" borderId="13" xfId="0" applyNumberFormat="1" applyFont="1" applyFill="1" applyBorder="1" applyAlignment="1">
      <alignment horizontal="center" vertical="center" wrapText="1"/>
    </xf>
    <xf numFmtId="4" fontId="61" fillId="0" borderId="13" xfId="102" applyNumberFormat="1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188" fontId="61" fillId="0" borderId="13" xfId="102" applyNumberFormat="1" applyFont="1" applyFill="1" applyBorder="1" applyAlignment="1">
      <alignment horizontal="center" vertical="center"/>
    </xf>
    <xf numFmtId="4" fontId="61" fillId="0" borderId="13" xfId="102" applyNumberFormat="1" applyFont="1" applyFill="1" applyBorder="1" applyAlignment="1">
      <alignment horizontal="center" vertical="center"/>
    </xf>
    <xf numFmtId="186" fontId="61" fillId="0" borderId="13" xfId="0" applyNumberFormat="1" applyFont="1" applyFill="1" applyBorder="1" applyAlignment="1">
      <alignment horizontal="center" vertical="center" wrapText="1"/>
    </xf>
    <xf numFmtId="14" fontId="61" fillId="0" borderId="13" xfId="0" applyNumberFormat="1" applyFont="1" applyFill="1" applyBorder="1" applyAlignment="1">
      <alignment horizontal="center" vertical="center" wrapText="1"/>
    </xf>
    <xf numFmtId="17" fontId="44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center"/>
    </xf>
    <xf numFmtId="186" fontId="61" fillId="0" borderId="13" xfId="0" applyNumberFormat="1" applyFont="1" applyFill="1" applyBorder="1" applyAlignment="1">
      <alignment horizontal="center" vertical="center"/>
    </xf>
    <xf numFmtId="14" fontId="61" fillId="0" borderId="1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/>
    </xf>
    <xf numFmtId="4" fontId="61" fillId="0" borderId="13" xfId="0" applyNumberFormat="1" applyFont="1" applyFill="1" applyBorder="1" applyAlignment="1">
      <alignment horizontal="center" vertical="center" wrapText="1"/>
    </xf>
    <xf numFmtId="9" fontId="61" fillId="0" borderId="13" xfId="0" applyNumberFormat="1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186" fontId="61" fillId="0" borderId="28" xfId="0" applyNumberFormat="1" applyFont="1" applyFill="1" applyBorder="1" applyAlignment="1">
      <alignment horizontal="center" vertical="center"/>
    </xf>
    <xf numFmtId="14" fontId="61" fillId="0" borderId="28" xfId="0" applyNumberFormat="1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left" vertical="center"/>
    </xf>
    <xf numFmtId="4" fontId="61" fillId="0" borderId="28" xfId="0" applyNumberFormat="1" applyFont="1" applyFill="1" applyBorder="1" applyAlignment="1">
      <alignment horizontal="center" vertical="center" wrapText="1"/>
    </xf>
    <xf numFmtId="9" fontId="61" fillId="0" borderId="28" xfId="0" applyNumberFormat="1" applyFont="1" applyFill="1" applyBorder="1" applyAlignment="1">
      <alignment horizontal="center" vertical="center"/>
    </xf>
    <xf numFmtId="4" fontId="61" fillId="0" borderId="28" xfId="102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188" fontId="61" fillId="0" borderId="0" xfId="0" applyNumberFormat="1" applyFont="1" applyFill="1" applyAlignment="1">
      <alignment/>
    </xf>
    <xf numFmtId="0" fontId="24" fillId="0" borderId="16" xfId="147" applyFont="1" applyBorder="1" applyAlignment="1">
      <alignment horizontal="left" vertical="center" wrapText="1"/>
      <protection/>
    </xf>
    <xf numFmtId="0" fontId="1" fillId="0" borderId="17" xfId="147" applyFont="1" applyBorder="1" applyAlignment="1">
      <alignment vertical="center" wrapText="1"/>
      <protection/>
    </xf>
    <xf numFmtId="0" fontId="24" fillId="0" borderId="0" xfId="147" applyFont="1" applyAlignment="1">
      <alignment horizontal="left" vertical="top" wrapText="1"/>
      <protection/>
    </xf>
    <xf numFmtId="0" fontId="41" fillId="0" borderId="0" xfId="147" applyFont="1" applyAlignment="1">
      <alignment horizontal="left" vertical="top" wrapText="1"/>
      <protection/>
    </xf>
    <xf numFmtId="0" fontId="24" fillId="2" borderId="16" xfId="147" applyFont="1" applyFill="1" applyBorder="1" applyAlignment="1" quotePrefix="1">
      <alignment horizontal="left" wrapText="1"/>
      <protection/>
    </xf>
    <xf numFmtId="0" fontId="24" fillId="2" borderId="17" xfId="147" applyFont="1" applyFill="1" applyBorder="1" applyAlignment="1" quotePrefix="1">
      <alignment horizontal="left" wrapText="1"/>
      <protection/>
    </xf>
    <xf numFmtId="0" fontId="24" fillId="2" borderId="12" xfId="147" applyFont="1" applyFill="1" applyBorder="1" applyAlignment="1" quotePrefix="1">
      <alignment horizontal="left" wrapText="1"/>
      <protection/>
    </xf>
    <xf numFmtId="0" fontId="24" fillId="2" borderId="13" xfId="147" applyFont="1" applyFill="1" applyBorder="1" applyAlignment="1" quotePrefix="1">
      <alignment horizontal="left" vertical="center" wrapText="1"/>
      <protection/>
    </xf>
    <xf numFmtId="0" fontId="24" fillId="0" borderId="17" xfId="147" applyFont="1" applyBorder="1" applyAlignment="1">
      <alignment horizontal="left" vertical="center" wrapText="1"/>
      <protection/>
    </xf>
    <xf numFmtId="0" fontId="24" fillId="0" borderId="13" xfId="147" applyFont="1" applyBorder="1" applyAlignment="1" quotePrefix="1">
      <alignment horizontal="center" vertical="center" wrapText="1"/>
      <protection/>
    </xf>
    <xf numFmtId="0" fontId="4" fillId="0" borderId="13" xfId="147" applyFont="1" applyBorder="1" applyAlignment="1" quotePrefix="1">
      <alignment horizontal="center" wrapText="1"/>
      <protection/>
    </xf>
    <xf numFmtId="0" fontId="4" fillId="0" borderId="16" xfId="147" applyFont="1" applyBorder="1" applyAlignment="1" quotePrefix="1">
      <alignment horizontal="center" wrapText="1"/>
      <protection/>
    </xf>
    <xf numFmtId="0" fontId="24" fillId="0" borderId="17" xfId="147" applyFont="1" applyBorder="1" applyAlignment="1">
      <alignment vertical="center" wrapText="1"/>
      <protection/>
    </xf>
    <xf numFmtId="0" fontId="24" fillId="0" borderId="17" xfId="147" applyFont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/>
      <protection/>
    </xf>
    <xf numFmtId="0" fontId="24" fillId="2" borderId="16" xfId="147" applyFont="1" applyFill="1" applyBorder="1" applyAlignment="1">
      <alignment horizontal="left" vertical="center" wrapText="1"/>
      <protection/>
    </xf>
    <xf numFmtId="0" fontId="24" fillId="2" borderId="17" xfId="147" applyFont="1" applyFill="1" applyBorder="1" applyAlignment="1">
      <alignment vertical="center" wrapText="1"/>
      <protection/>
    </xf>
    <xf numFmtId="0" fontId="24" fillId="2" borderId="17" xfId="147" applyFont="1" applyFill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 wrapText="1"/>
      <protection/>
    </xf>
    <xf numFmtId="0" fontId="24" fillId="2" borderId="16" xfId="147" applyFont="1" applyFill="1" applyBorder="1" applyAlignment="1" quotePrefix="1">
      <alignment horizontal="left" vertical="center" wrapText="1"/>
      <protection/>
    </xf>
    <xf numFmtId="0" fontId="4" fillId="0" borderId="16" xfId="147" applyFont="1" applyBorder="1" applyAlignment="1" quotePrefix="1">
      <alignment horizontal="center" vertical="center" wrapText="1"/>
      <protection/>
    </xf>
    <xf numFmtId="0" fontId="4" fillId="0" borderId="17" xfId="147" applyFont="1" applyBorder="1" applyAlignment="1" quotePrefix="1">
      <alignment horizontal="center" vertical="center" wrapText="1"/>
      <protection/>
    </xf>
    <xf numFmtId="0" fontId="39" fillId="0" borderId="0" xfId="147" applyFont="1" applyAlignment="1">
      <alignment horizontal="center" vertical="center" wrapText="1"/>
      <protection/>
    </xf>
    <xf numFmtId="0" fontId="24" fillId="0" borderId="0" xfId="147" applyFont="1" applyAlignment="1">
      <alignment horizontal="left" vertical="center" wrapText="1"/>
      <protection/>
    </xf>
    <xf numFmtId="0" fontId="4" fillId="3" borderId="16" xfId="0" applyNumberFormat="1" applyFont="1" applyFill="1" applyBorder="1" applyAlignment="1" applyProtection="1">
      <alignment horizontal="center" vertical="center" wrapText="1"/>
      <protection/>
    </xf>
    <xf numFmtId="0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3" borderId="16" xfId="0" applyNumberFormat="1" applyFont="1" applyFill="1" applyBorder="1" applyAlignment="1" applyProtection="1">
      <alignment horizontal="center" vertical="center" wrapText="1"/>
      <protection/>
    </xf>
    <xf numFmtId="0" fontId="24" fillId="3" borderId="17" xfId="0" applyNumberFormat="1" applyFont="1" applyFill="1" applyBorder="1" applyAlignment="1" applyProtection="1">
      <alignment horizontal="center" vertical="center" wrapText="1"/>
      <protection/>
    </xf>
    <xf numFmtId="0" fontId="24" fillId="3" borderId="12" xfId="0" applyNumberFormat="1" applyFont="1" applyFill="1" applyBorder="1" applyAlignment="1" applyProtection="1">
      <alignment horizontal="center" vertical="center" wrapText="1"/>
      <protection/>
    </xf>
    <xf numFmtId="3" fontId="24" fillId="3" borderId="13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39" fillId="0" borderId="0" xfId="147" applyFont="1" applyFill="1" applyAlignment="1">
      <alignment horizontal="center" vertical="center" wrapText="1"/>
      <protection/>
    </xf>
    <xf numFmtId="0" fontId="24" fillId="0" borderId="16" xfId="184" applyFont="1" applyFill="1" applyBorder="1" applyAlignment="1" quotePrefix="1">
      <alignment horizontal="left" vertical="center" wrapText="1"/>
    </xf>
    <xf numFmtId="0" fontId="24" fillId="0" borderId="12" xfId="184" applyFont="1" applyFill="1" applyBorder="1" applyAlignment="1" quotePrefix="1">
      <alignment horizontal="left" vertical="center" wrapText="1"/>
    </xf>
    <xf numFmtId="3" fontId="38" fillId="3" borderId="13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left" vertical="top" wrapText="1"/>
    </xf>
    <xf numFmtId="3" fontId="24" fillId="0" borderId="12" xfId="0" applyNumberFormat="1" applyFont="1" applyFill="1" applyBorder="1" applyAlignment="1">
      <alignment horizontal="left" vertical="top" wrapText="1"/>
    </xf>
    <xf numFmtId="0" fontId="26" fillId="0" borderId="0" xfId="147" applyFont="1" applyFill="1" applyAlignment="1">
      <alignment horizontal="center" vertical="center" wrapText="1"/>
      <protection/>
    </xf>
    <xf numFmtId="3" fontId="24" fillId="60" borderId="17" xfId="0" applyNumberFormat="1" applyFont="1" applyFill="1" applyBorder="1" applyAlignment="1">
      <alignment horizontal="center" vertical="center" wrapText="1"/>
    </xf>
    <xf numFmtId="3" fontId="31" fillId="60" borderId="17" xfId="0" applyNumberFormat="1" applyFont="1" applyFill="1" applyBorder="1" applyAlignment="1">
      <alignment horizontal="center" vertical="center" wrapText="1"/>
    </xf>
    <xf numFmtId="3" fontId="33" fillId="60" borderId="17" xfId="0" applyNumberFormat="1" applyFont="1" applyFill="1" applyBorder="1" applyAlignment="1">
      <alignment horizontal="center" vertical="center" wrapText="1"/>
    </xf>
    <xf numFmtId="3" fontId="33" fillId="3" borderId="13" xfId="0" applyNumberFormat="1" applyFont="1" applyFill="1" applyBorder="1" applyAlignment="1">
      <alignment horizontal="center" vertical="center" wrapText="1"/>
    </xf>
    <xf numFmtId="4" fontId="48" fillId="70" borderId="42" xfId="150" applyNumberFormat="1" applyFont="1" applyFill="1" applyBorder="1" applyAlignment="1">
      <alignment horizontal="center" vertical="center" wrapText="1"/>
      <protection/>
    </xf>
    <xf numFmtId="0" fontId="49" fillId="70" borderId="23" xfId="150" applyFont="1" applyFill="1" applyBorder="1" applyAlignment="1">
      <alignment horizontal="center" vertical="center" wrapText="1"/>
      <protection/>
    </xf>
    <xf numFmtId="0" fontId="48" fillId="70" borderId="43" xfId="150" applyFont="1" applyFill="1" applyBorder="1" applyAlignment="1">
      <alignment horizontal="left" vertical="center"/>
      <protection/>
    </xf>
    <xf numFmtId="0" fontId="48" fillId="70" borderId="44" xfId="150" applyFont="1" applyFill="1" applyBorder="1" applyAlignment="1">
      <alignment horizontal="left" vertical="center"/>
      <protection/>
    </xf>
    <xf numFmtId="0" fontId="48" fillId="70" borderId="45" xfId="150" applyFont="1" applyFill="1" applyBorder="1" applyAlignment="1">
      <alignment horizontal="left" vertical="center"/>
      <protection/>
    </xf>
    <xf numFmtId="0" fontId="47" fillId="0" borderId="0" xfId="150" applyFont="1" applyFill="1" applyBorder="1" applyAlignment="1">
      <alignment horizontal="left" vertical="center"/>
      <protection/>
    </xf>
    <xf numFmtId="0" fontId="48" fillId="70" borderId="46" xfId="150" applyFont="1" applyFill="1" applyBorder="1" applyAlignment="1">
      <alignment horizontal="center" vertical="center" wrapText="1"/>
      <protection/>
    </xf>
    <xf numFmtId="0" fontId="48" fillId="70" borderId="47" xfId="150" applyFont="1" applyFill="1" applyBorder="1" applyAlignment="1">
      <alignment horizontal="center" vertical="center" wrapText="1"/>
      <protection/>
    </xf>
    <xf numFmtId="0" fontId="48" fillId="70" borderId="48" xfId="150" applyFont="1" applyFill="1" applyBorder="1" applyAlignment="1">
      <alignment horizontal="center" vertical="center" wrapText="1"/>
      <protection/>
    </xf>
    <xf numFmtId="0" fontId="49" fillId="70" borderId="42" xfId="150" applyFont="1" applyFill="1" applyBorder="1" applyAlignment="1">
      <alignment horizontal="center" vertical="center" wrapText="1"/>
      <protection/>
    </xf>
    <xf numFmtId="0" fontId="48" fillId="70" borderId="42" xfId="150" applyFont="1" applyFill="1" applyBorder="1" applyAlignment="1">
      <alignment horizontal="center" vertical="center" wrapText="1"/>
      <protection/>
    </xf>
    <xf numFmtId="0" fontId="48" fillId="70" borderId="23" xfId="150" applyFont="1" applyFill="1" applyBorder="1" applyAlignment="1">
      <alignment horizontal="center" vertical="center" wrapText="1"/>
      <protection/>
    </xf>
    <xf numFmtId="0" fontId="48" fillId="70" borderId="23" xfId="150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left" vertical="center"/>
    </xf>
    <xf numFmtId="0" fontId="57" fillId="0" borderId="36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150" applyFont="1" applyFill="1" applyAlignment="1">
      <alignment horizontal="left"/>
      <protection/>
    </xf>
    <xf numFmtId="0" fontId="68" fillId="0" borderId="0" xfId="0" applyFont="1" applyFill="1" applyAlignment="1">
      <alignment/>
    </xf>
    <xf numFmtId="0" fontId="57" fillId="0" borderId="0" xfId="150" applyFont="1" applyFill="1" applyAlignment="1">
      <alignment horizontal="left"/>
      <protection/>
    </xf>
  </cellXfs>
  <cellStyles count="2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Bilješka 2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2" xfId="102"/>
    <cellStyle name="Currency" xfId="103"/>
    <cellStyle name="Currency [0]" xfId="104"/>
    <cellStyle name="Dobro 2" xfId="105"/>
    <cellStyle name="Emphasis 1" xfId="106"/>
    <cellStyle name="Emphasis 2" xfId="107"/>
    <cellStyle name="Emphasis 3" xfId="108"/>
    <cellStyle name="Explanatory Text" xfId="109"/>
    <cellStyle name="Followed Hyperlink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" xfId="121"/>
    <cellStyle name="Input" xfId="122"/>
    <cellStyle name="Input 2" xfId="123"/>
    <cellStyle name="Isticanje1 2" xfId="124"/>
    <cellStyle name="Isticanje2 2" xfId="125"/>
    <cellStyle name="Isticanje3 2" xfId="126"/>
    <cellStyle name="Isticanje4 2" xfId="127"/>
    <cellStyle name="Isticanje5 2" xfId="128"/>
    <cellStyle name="Isticanje6 2" xfId="129"/>
    <cellStyle name="Izlaz 2" xfId="130"/>
    <cellStyle name="Izračun 2" xfId="131"/>
    <cellStyle name="Linked Cell" xfId="132"/>
    <cellStyle name="Linked Cell 2" xfId="133"/>
    <cellStyle name="Loše 2" xfId="134"/>
    <cellStyle name="Naslov 1 2" xfId="135"/>
    <cellStyle name="Naslov 2 2" xfId="136"/>
    <cellStyle name="Naslov 3 2" xfId="137"/>
    <cellStyle name="Naslov 4 2" xfId="138"/>
    <cellStyle name="Neutral" xfId="139"/>
    <cellStyle name="Neutral 2" xfId="140"/>
    <cellStyle name="Neutralno 2" xfId="141"/>
    <cellStyle name="Normal 2" xfId="142"/>
    <cellStyle name="Normal 3" xfId="143"/>
    <cellStyle name="Normal 4" xfId="144"/>
    <cellStyle name="Normal 5" xfId="145"/>
    <cellStyle name="Normalno 2" xfId="146"/>
    <cellStyle name="Normalno 3" xfId="147"/>
    <cellStyle name="Note" xfId="148"/>
    <cellStyle name="Note 2" xfId="149"/>
    <cellStyle name="Obično_Izdana fin.jamstva 2003." xfId="150"/>
    <cellStyle name="Obično_Izdana fin.jamstva 2003. 2" xfId="151"/>
    <cellStyle name="Output" xfId="152"/>
    <cellStyle name="Output 2" xfId="153"/>
    <cellStyle name="Percent" xfId="154"/>
    <cellStyle name="Povezana ćelija 2" xfId="155"/>
    <cellStyle name="Provjera ćelije 2" xfId="156"/>
    <cellStyle name="SAPBEXaggData" xfId="157"/>
    <cellStyle name="SAPBEXaggDataEmph" xfId="158"/>
    <cellStyle name="SAPBEXaggItem" xfId="159"/>
    <cellStyle name="SAPBEXaggItem 2" xfId="160"/>
    <cellStyle name="SAPBEXaggItemX" xfId="161"/>
    <cellStyle name="SAPBEXchaText" xfId="162"/>
    <cellStyle name="SAPBEXchaText 2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Drill 2" xfId="174"/>
    <cellStyle name="SAPBEXfilterItem" xfId="175"/>
    <cellStyle name="SAPBEXfilterItem 2" xfId="176"/>
    <cellStyle name="SAPBEXfilterText" xfId="177"/>
    <cellStyle name="SAPBEXfilterText 2" xfId="178"/>
    <cellStyle name="SAPBEXformats" xfId="179"/>
    <cellStyle name="SAPBEXheaderItem" xfId="180"/>
    <cellStyle name="SAPBEXheaderItem 2" xfId="181"/>
    <cellStyle name="SAPBEXheaderText" xfId="182"/>
    <cellStyle name="SAPBEXheaderText 2" xfId="183"/>
    <cellStyle name="SAPBEXHLevel0" xfId="184"/>
    <cellStyle name="SAPBEXHLevel0 2" xfId="185"/>
    <cellStyle name="SAPBEXHLevel0X" xfId="186"/>
    <cellStyle name="SAPBEXHLevel1" xfId="187"/>
    <cellStyle name="SAPBEXHLevel1 2" xfId="188"/>
    <cellStyle name="SAPBEXHLevel1X" xfId="189"/>
    <cellStyle name="SAPBEXHLevel2" xfId="190"/>
    <cellStyle name="SAPBEXHLevel2 2" xfId="191"/>
    <cellStyle name="SAPBEXHLevel2X" xfId="192"/>
    <cellStyle name="SAPBEXHLevel3" xfId="193"/>
    <cellStyle name="SAPBEXHLevel3 2" xfId="194"/>
    <cellStyle name="SAPBEXHLevel3X" xfId="195"/>
    <cellStyle name="SAPBEXinputData" xfId="196"/>
    <cellStyle name="SAPBEXItemHeader" xfId="197"/>
    <cellStyle name="SAPBEXresData" xfId="198"/>
    <cellStyle name="SAPBEXresDataEmph" xfId="199"/>
    <cellStyle name="SAPBEXresDataEmph 2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 2" xfId="206"/>
    <cellStyle name="SAPBEXstdItemX" xfId="207"/>
    <cellStyle name="SAPBEXtitle" xfId="208"/>
    <cellStyle name="SAPBEXtitle 2" xfId="209"/>
    <cellStyle name="SAPBEXunassignedItem" xfId="210"/>
    <cellStyle name="SAPBEXunassignedItem 2" xfId="211"/>
    <cellStyle name="SAPBEXundefined" xfId="212"/>
    <cellStyle name="Sheet Title" xfId="213"/>
    <cellStyle name="Tekst upozorenja 2" xfId="214"/>
    <cellStyle name="Title" xfId="215"/>
    <cellStyle name="Total" xfId="216"/>
    <cellStyle name="Total 2" xfId="217"/>
    <cellStyle name="Ukupni zbroj 2" xfId="218"/>
    <cellStyle name="Unos 2" xfId="219"/>
    <cellStyle name="Warning Text" xfId="220"/>
    <cellStyle name="Warning Text 2" xfId="221"/>
    <cellStyle name="Zarez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1057275</xdr:colOff>
      <xdr:row>4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229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133350</xdr:colOff>
      <xdr:row>3</xdr:row>
      <xdr:rowOff>123825</xdr:rowOff>
    </xdr:to>
    <xdr:pic macro="[1]!DesignIconClicked">
      <xdr:nvPicPr>
        <xdr:cNvPr id="2" name="BExIMYZR533FXBUHJCGN34OH6XJ0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0</xdr:rowOff>
    </xdr:from>
    <xdr:to>
      <xdr:col>1</xdr:col>
      <xdr:colOff>247650</xdr:colOff>
      <xdr:row>4</xdr:row>
      <xdr:rowOff>123825</xdr:rowOff>
    </xdr:to>
    <xdr:pic macro="[1]!DesignIconClicked">
      <xdr:nvPicPr>
        <xdr:cNvPr id="3" name="BExD59XAIUNLMVN6FQDP1D23CBI5" descr="Collap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7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O82HRD3B36H07UHTWN1QFTN0J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3USM6DVUML9D80OCD1TQ0EFZA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MODKGLY0NFLQT2J053HWDIZCV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ZQER1UURCOELP3O6HKWGTKE08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9IV9874SAMNROKBN19DRCWFYZ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GTP42DTZI4VCHTGNMLS7G92IH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IN06XZRKRIJTFO50DJX2DHVXS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7BPH6W6XOMKW8IT8RRT8YJKKK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DAP6AU8LMC5V70AGN9YOOLAF6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U2B7MJL51UNIQT5QW4GOB9F9B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D02B46JC6OYG1IN5RB5RYMU8I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75S8R4DRIO8UD3L9M89AIXB17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7GW1IKMKDODNAM5EWWJO49Q16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D4RCAM6S30TCMDG8BNE9EHZNF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MNGR1PB93IN44LLE8S5QTHYYL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771NBTFBALLLCIEH3WZC61WI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EOCIO7QC1BLFXXSASCZP1EAAW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MROE96UJ8HDDYG45H5CZ0KH7E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77HTZH04L1MZD8J8BB2XSLLKO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OODWI8E3KQ54G9UH7C6DQW8B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1UN19RMLLBWVID0GUQ6K7KY0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H2BWFBRHY7Y1QZWH76SZZY5MR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ZKIV2DIQGG2R6RRFEKKIM3CLZ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7L6JC0BMD7IW28OL8H5FKFSXS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33203125" defaultRowHeight="11.25"/>
  <cols>
    <col min="1" max="1" width="8.83203125" style="0" customWidth="1"/>
    <col min="2" max="2" width="13.83203125" style="0" customWidth="1"/>
    <col min="3" max="3" width="41.83203125" style="0" customWidth="1"/>
    <col min="4" max="4" width="18.83203125" style="0" customWidth="1"/>
    <col min="5" max="5" width="28.83203125" style="0" customWidth="1"/>
    <col min="7" max="9" width="17.83203125" style="0" customWidth="1"/>
    <col min="10" max="10" width="25.83203125" style="0" customWidth="1"/>
    <col min="11" max="46" width="9.33203125" style="21" customWidth="1"/>
  </cols>
  <sheetData>
    <row r="1" spans="1:10" s="21" customFormat="1" ht="18.75">
      <c r="A1" s="350" t="s">
        <v>238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1.25">
      <c r="A2" s="21"/>
      <c r="B2" s="207"/>
      <c r="C2" s="208"/>
      <c r="D2" s="21"/>
      <c r="E2" s="21"/>
      <c r="F2" s="21"/>
      <c r="G2" s="209"/>
      <c r="H2" s="209"/>
      <c r="I2" s="209"/>
      <c r="J2" s="209"/>
    </row>
    <row r="3" spans="1:10" ht="20.25">
      <c r="A3" s="341" t="s">
        <v>213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20.25" thickBot="1">
      <c r="A4" s="342"/>
      <c r="B4" s="342"/>
      <c r="C4" s="342"/>
      <c r="D4" s="342"/>
      <c r="E4" s="342"/>
      <c r="F4" s="342"/>
      <c r="G4" s="342"/>
      <c r="H4" s="342"/>
      <c r="I4" s="342"/>
      <c r="J4" s="342"/>
    </row>
    <row r="5" spans="1:10" ht="21" thickBot="1" thickTop="1">
      <c r="A5" s="210"/>
      <c r="B5" s="343"/>
      <c r="C5" s="343"/>
      <c r="D5" s="211"/>
      <c r="E5" s="211"/>
      <c r="F5" s="344" t="s">
        <v>214</v>
      </c>
      <c r="G5" s="345"/>
      <c r="H5" s="345"/>
      <c r="I5" s="345"/>
      <c r="J5" s="346"/>
    </row>
    <row r="6" spans="1:10" ht="68.25" customHeight="1" thickBot="1">
      <c r="A6" s="212" t="s">
        <v>215</v>
      </c>
      <c r="B6" s="213" t="s">
        <v>216</v>
      </c>
      <c r="C6" s="214" t="s">
        <v>205</v>
      </c>
      <c r="D6" s="213" t="s">
        <v>217</v>
      </c>
      <c r="E6" s="215" t="s">
        <v>202</v>
      </c>
      <c r="F6" s="216" t="s">
        <v>218</v>
      </c>
      <c r="G6" s="213" t="s">
        <v>219</v>
      </c>
      <c r="H6" s="214" t="s">
        <v>220</v>
      </c>
      <c r="I6" s="214" t="s">
        <v>221</v>
      </c>
      <c r="J6" s="217" t="s">
        <v>222</v>
      </c>
    </row>
    <row r="7" spans="1:10" ht="19.5" thickBot="1">
      <c r="A7" s="218"/>
      <c r="B7" s="219"/>
      <c r="C7" s="218" t="s">
        <v>223</v>
      </c>
      <c r="D7" s="219"/>
      <c r="E7" s="220"/>
      <c r="F7" s="221"/>
      <c r="G7" s="222"/>
      <c r="H7" s="223"/>
      <c r="I7" s="223"/>
      <c r="J7" s="224"/>
    </row>
    <row r="8" spans="1:10" ht="19.5" thickBot="1">
      <c r="A8" s="220"/>
      <c r="B8" s="225"/>
      <c r="C8" s="226"/>
      <c r="D8" s="225"/>
      <c r="E8" s="226"/>
      <c r="F8" s="226"/>
      <c r="G8" s="227"/>
      <c r="H8" s="228"/>
      <c r="I8" s="228"/>
      <c r="J8" s="229"/>
    </row>
    <row r="9" spans="1:10" ht="19.5" thickBot="1">
      <c r="A9" s="220"/>
      <c r="B9" s="225"/>
      <c r="C9" s="226"/>
      <c r="D9" s="225"/>
      <c r="E9" s="226"/>
      <c r="F9" s="226"/>
      <c r="G9" s="227"/>
      <c r="H9" s="228"/>
      <c r="I9" s="228"/>
      <c r="J9" s="229"/>
    </row>
    <row r="10" spans="1:10" ht="19.5" thickBot="1">
      <c r="A10" s="347" t="s">
        <v>224</v>
      </c>
      <c r="B10" s="348"/>
      <c r="C10" s="348"/>
      <c r="D10" s="348"/>
      <c r="E10" s="348"/>
      <c r="F10" s="230"/>
      <c r="G10" s="231"/>
      <c r="H10" s="231"/>
      <c r="I10" s="231"/>
      <c r="J10" s="232"/>
    </row>
    <row r="11" spans="1:10" ht="11.25">
      <c r="A11" s="233"/>
      <c r="B11" s="234"/>
      <c r="C11" s="235"/>
      <c r="D11" s="233"/>
      <c r="E11" s="233"/>
      <c r="F11" s="233"/>
      <c r="G11" s="236"/>
      <c r="H11" s="236"/>
      <c r="I11" s="236"/>
      <c r="J11" s="236"/>
    </row>
    <row r="12" spans="2:10" s="21" customFormat="1" ht="11.25">
      <c r="B12" s="207"/>
      <c r="C12" s="208"/>
      <c r="D12" s="57"/>
      <c r="G12" s="237"/>
      <c r="H12" s="209"/>
      <c r="I12" s="209"/>
      <c r="J12" s="209"/>
    </row>
    <row r="13" s="21" customFormat="1" ht="11.25"/>
    <row r="14" s="21" customFormat="1" ht="11.25"/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</sheetData>
  <sheetProtection/>
  <mergeCells count="6">
    <mergeCell ref="A1:J1"/>
    <mergeCell ref="A3:J3"/>
    <mergeCell ref="A4:J4"/>
    <mergeCell ref="B5:C5"/>
    <mergeCell ref="F5:J5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32" sqref="E32"/>
    </sheetView>
  </sheetViews>
  <sheetFormatPr defaultColWidth="9.33203125" defaultRowHeight="11.25"/>
  <cols>
    <col min="1" max="1" width="8.16015625" style="0" customWidth="1"/>
    <col min="2" max="2" width="25.83203125" style="0" customWidth="1"/>
    <col min="3" max="3" width="19.33203125" style="0" customWidth="1"/>
    <col min="4" max="4" width="16.83203125" style="0" customWidth="1"/>
    <col min="5" max="5" width="28.66015625" style="0" customWidth="1"/>
    <col min="6" max="6" width="15.5" style="0" customWidth="1"/>
    <col min="7" max="7" width="31.83203125" style="0" customWidth="1"/>
    <col min="9" max="9" width="11.5" style="0" customWidth="1"/>
    <col min="10" max="10" width="13.33203125" style="0" customWidth="1"/>
    <col min="11" max="11" width="25.5" style="0" customWidth="1"/>
    <col min="12" max="12" width="33.83203125" style="0" customWidth="1"/>
    <col min="13" max="49" width="9.33203125" style="21" customWidth="1"/>
  </cols>
  <sheetData>
    <row r="1" spans="1:10" s="21" customFormat="1" ht="18.75">
      <c r="A1" s="350" t="s">
        <v>238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s="21" customFormat="1" ht="18.75">
      <c r="A2" s="352"/>
      <c r="B2" s="352"/>
      <c r="C2" s="352"/>
      <c r="D2" s="352"/>
      <c r="E2" s="352"/>
      <c r="F2" s="352"/>
      <c r="G2" s="352"/>
      <c r="H2" s="352"/>
      <c r="I2" s="352"/>
      <c r="J2" s="352"/>
    </row>
    <row r="3" spans="1:12" s="21" customFormat="1" ht="18.75">
      <c r="A3" s="349" t="s">
        <v>225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</row>
    <row r="4" spans="1:12" s="21" customFormat="1" ht="19.5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ht="69.75" customHeight="1">
      <c r="A5" s="239" t="s">
        <v>226</v>
      </c>
      <c r="B5" s="240" t="s">
        <v>227</v>
      </c>
      <c r="C5" s="240" t="s">
        <v>228</v>
      </c>
      <c r="D5" s="240" t="s">
        <v>229</v>
      </c>
      <c r="E5" s="240" t="s">
        <v>230</v>
      </c>
      <c r="F5" s="240" t="s">
        <v>231</v>
      </c>
      <c r="G5" s="240" t="s">
        <v>232</v>
      </c>
      <c r="H5" s="240" t="s">
        <v>206</v>
      </c>
      <c r="I5" s="240" t="s">
        <v>233</v>
      </c>
      <c r="J5" s="240" t="s">
        <v>234</v>
      </c>
      <c r="K5" s="240" t="s">
        <v>235</v>
      </c>
      <c r="L5" s="240" t="s">
        <v>236</v>
      </c>
    </row>
    <row r="6" spans="1:12" ht="11.25">
      <c r="A6" s="241">
        <v>1</v>
      </c>
      <c r="B6" s="242">
        <v>2</v>
      </c>
      <c r="C6" s="242">
        <v>3</v>
      </c>
      <c r="D6" s="242">
        <v>4</v>
      </c>
      <c r="E6" s="242">
        <v>5</v>
      </c>
      <c r="F6" s="242">
        <v>6</v>
      </c>
      <c r="G6" s="242">
        <v>7</v>
      </c>
      <c r="H6" s="242">
        <v>8</v>
      </c>
      <c r="I6" s="242">
        <v>9</v>
      </c>
      <c r="J6" s="242">
        <v>10</v>
      </c>
      <c r="K6" s="242">
        <v>11</v>
      </c>
      <c r="L6" s="242">
        <v>12</v>
      </c>
    </row>
    <row r="7" spans="1:12" s="21" customFormat="1" ht="15">
      <c r="A7" s="243">
        <v>1</v>
      </c>
      <c r="B7" s="244"/>
      <c r="C7" s="245"/>
      <c r="D7" s="246"/>
      <c r="E7" s="247"/>
      <c r="F7" s="247"/>
      <c r="G7" s="248"/>
      <c r="H7" s="248"/>
      <c r="I7" s="249"/>
      <c r="J7" s="250"/>
      <c r="K7" s="251"/>
      <c r="L7" s="251"/>
    </row>
    <row r="8" spans="1:12" s="21" customFormat="1" ht="15">
      <c r="A8" s="243">
        <v>2</v>
      </c>
      <c r="B8" s="244"/>
      <c r="C8" s="245"/>
      <c r="D8" s="246"/>
      <c r="E8" s="247"/>
      <c r="F8" s="247"/>
      <c r="G8" s="248"/>
      <c r="H8" s="248"/>
      <c r="I8" s="249"/>
      <c r="J8" s="250"/>
      <c r="K8" s="251"/>
      <c r="L8" s="251"/>
    </row>
    <row r="9" spans="1:12" s="21" customFormat="1" ht="15">
      <c r="A9" s="252">
        <v>3</v>
      </c>
      <c r="B9" s="253"/>
      <c r="C9" s="254"/>
      <c r="D9" s="250"/>
      <c r="E9" s="247"/>
      <c r="F9" s="247"/>
      <c r="G9" s="248"/>
      <c r="H9" s="248"/>
      <c r="I9" s="249"/>
      <c r="J9" s="250"/>
      <c r="K9" s="251"/>
      <c r="L9" s="251"/>
    </row>
    <row r="10" spans="1:12" s="21" customFormat="1" ht="15">
      <c r="A10" s="243">
        <v>4</v>
      </c>
      <c r="B10" s="255"/>
      <c r="C10" s="245"/>
      <c r="D10" s="256"/>
      <c r="E10" s="257"/>
      <c r="F10" s="257"/>
      <c r="G10" s="248"/>
      <c r="H10" s="248"/>
      <c r="I10" s="258"/>
      <c r="J10" s="253"/>
      <c r="K10" s="259"/>
      <c r="L10" s="260"/>
    </row>
    <row r="11" spans="1:12" s="21" customFormat="1" ht="15">
      <c r="A11" s="243">
        <v>5</v>
      </c>
      <c r="B11" s="261"/>
      <c r="C11" s="245"/>
      <c r="D11" s="256"/>
      <c r="E11" s="257"/>
      <c r="F11" s="257"/>
      <c r="G11" s="262"/>
      <c r="H11" s="262"/>
      <c r="I11" s="244"/>
      <c r="J11" s="256"/>
      <c r="K11" s="263"/>
      <c r="L11" s="263"/>
    </row>
    <row r="12" spans="1:12" s="21" customFormat="1" ht="15">
      <c r="A12" s="243">
        <v>6</v>
      </c>
      <c r="B12" s="244"/>
      <c r="C12" s="264"/>
      <c r="D12" s="265"/>
      <c r="E12" s="247"/>
      <c r="F12" s="257"/>
      <c r="G12" s="248"/>
      <c r="H12" s="248"/>
      <c r="I12" s="244"/>
      <c r="J12" s="266"/>
      <c r="K12" s="260"/>
      <c r="L12" s="260"/>
    </row>
    <row r="13" spans="1:12" s="21" customFormat="1" ht="15">
      <c r="A13" s="243">
        <v>7</v>
      </c>
      <c r="B13" s="267"/>
      <c r="C13" s="268"/>
      <c r="D13" s="269"/>
      <c r="E13" s="244"/>
      <c r="F13" s="270"/>
      <c r="G13" s="271"/>
      <c r="H13" s="271"/>
      <c r="I13" s="272"/>
      <c r="J13" s="267"/>
      <c r="K13" s="263"/>
      <c r="L13" s="263"/>
    </row>
    <row r="14" spans="1:12" s="21" customFormat="1" ht="15.75" thickBot="1">
      <c r="A14" s="273">
        <v>8</v>
      </c>
      <c r="B14" s="274"/>
      <c r="C14" s="275"/>
      <c r="D14" s="276"/>
      <c r="E14" s="277"/>
      <c r="F14" s="278"/>
      <c r="G14" s="279"/>
      <c r="H14" s="279"/>
      <c r="I14" s="280"/>
      <c r="J14" s="276"/>
      <c r="K14" s="281"/>
      <c r="L14" s="281"/>
    </row>
    <row r="15" spans="1:12" s="21" customFormat="1" ht="15">
      <c r="A15" s="282" t="s">
        <v>237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3"/>
      <c r="L15" s="283"/>
    </row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  <row r="192" s="21" customFormat="1" ht="11.25"/>
    <row r="193" s="21" customFormat="1" ht="11.25"/>
    <row r="194" s="21" customFormat="1" ht="11.25"/>
    <row r="195" s="21" customFormat="1" ht="11.25"/>
    <row r="196" s="21" customFormat="1" ht="11.25"/>
    <row r="197" s="21" customFormat="1" ht="11.25"/>
    <row r="198" s="21" customFormat="1" ht="11.25"/>
    <row r="199" s="21" customFormat="1" ht="11.25"/>
    <row r="200" s="21" customFormat="1" ht="11.25"/>
    <row r="201" s="21" customFormat="1" ht="11.25"/>
    <row r="202" s="21" customFormat="1" ht="11.25"/>
    <row r="203" s="21" customFormat="1" ht="11.25"/>
    <row r="204" s="21" customFormat="1" ht="11.25"/>
    <row r="205" s="21" customFormat="1" ht="11.25"/>
    <row r="206" s="21" customFormat="1" ht="11.25"/>
    <row r="207" s="21" customFormat="1" ht="11.25"/>
    <row r="208" s="21" customFormat="1" ht="11.25"/>
    <row r="209" s="21" customFormat="1" ht="11.25"/>
    <row r="210" s="21" customFormat="1" ht="11.25"/>
    <row r="211" s="21" customFormat="1" ht="11.25"/>
    <row r="212" s="21" customFormat="1" ht="11.25"/>
    <row r="213" s="21" customFormat="1" ht="11.25"/>
    <row r="214" s="21" customFormat="1" ht="11.25"/>
    <row r="215" s="21" customFormat="1" ht="11.25"/>
    <row r="216" s="21" customFormat="1" ht="11.25"/>
    <row r="217" s="21" customFormat="1" ht="11.25"/>
    <row r="218" s="21" customFormat="1" ht="11.25"/>
    <row r="219" s="21" customFormat="1" ht="11.25"/>
    <row r="220" s="21" customFormat="1" ht="11.25"/>
    <row r="221" s="21" customFormat="1" ht="11.25"/>
    <row r="222" s="21" customFormat="1" ht="11.25"/>
    <row r="223" s="21" customFormat="1" ht="11.25"/>
    <row r="224" s="21" customFormat="1" ht="11.25"/>
    <row r="225" s="21" customFormat="1" ht="11.25"/>
    <row r="226" s="21" customFormat="1" ht="11.25"/>
    <row r="227" s="21" customFormat="1" ht="11.25"/>
    <row r="228" s="21" customFormat="1" ht="11.25"/>
    <row r="229" s="21" customFormat="1" ht="11.25"/>
    <row r="230" s="21" customFormat="1" ht="11.25"/>
    <row r="231" s="21" customFormat="1" ht="11.25"/>
    <row r="232" s="21" customFormat="1" ht="11.25"/>
    <row r="233" s="21" customFormat="1" ht="11.25"/>
    <row r="234" s="21" customFormat="1" ht="11.25"/>
    <row r="235" s="21" customFormat="1" ht="11.25"/>
    <row r="236" s="21" customFormat="1" ht="11.25"/>
    <row r="237" s="21" customFormat="1" ht="11.25"/>
    <row r="238" s="21" customFormat="1" ht="11.25"/>
    <row r="239" s="21" customFormat="1" ht="11.25"/>
    <row r="240" s="21" customFormat="1" ht="11.25"/>
    <row r="241" s="21" customFormat="1" ht="11.25"/>
    <row r="242" s="21" customFormat="1" ht="11.25"/>
    <row r="243" s="21" customFormat="1" ht="11.25"/>
    <row r="244" s="21" customFormat="1" ht="11.25"/>
    <row r="245" s="21" customFormat="1" ht="11.25"/>
    <row r="246" s="21" customFormat="1" ht="11.25"/>
    <row r="247" s="21" customFormat="1" ht="11.25"/>
    <row r="248" s="21" customFormat="1" ht="11.25"/>
    <row r="249" s="21" customFormat="1" ht="11.25"/>
    <row r="250" s="21" customFormat="1" ht="11.25"/>
    <row r="251" s="21" customFormat="1" ht="11.25"/>
    <row r="252" s="21" customFormat="1" ht="11.25"/>
    <row r="253" s="21" customFormat="1" ht="11.25"/>
    <row r="254" s="21" customFormat="1" ht="11.25"/>
    <row r="255" s="21" customFormat="1" ht="11.25"/>
    <row r="256" s="21" customFormat="1" ht="11.25"/>
    <row r="257" s="21" customFormat="1" ht="11.25"/>
    <row r="258" s="21" customFormat="1" ht="11.25"/>
    <row r="259" s="21" customFormat="1" ht="11.25"/>
    <row r="260" s="21" customFormat="1" ht="11.25"/>
    <row r="261" s="21" customFormat="1" ht="11.25"/>
    <row r="262" s="21" customFormat="1" ht="11.25"/>
    <row r="263" s="21" customFormat="1" ht="11.25"/>
    <row r="264" s="21" customFormat="1" ht="11.25"/>
    <row r="265" s="21" customFormat="1" ht="11.25"/>
    <row r="266" s="21" customFormat="1" ht="11.25"/>
    <row r="267" s="21" customFormat="1" ht="11.25"/>
    <row r="268" s="21" customFormat="1" ht="11.25"/>
    <row r="269" s="21" customFormat="1" ht="11.25"/>
    <row r="270" s="21" customFormat="1" ht="11.25"/>
    <row r="271" s="21" customFormat="1" ht="11.25"/>
    <row r="272" s="21" customFormat="1" ht="11.25"/>
    <row r="273" s="21" customFormat="1" ht="11.25"/>
    <row r="274" s="21" customFormat="1" ht="11.25"/>
    <row r="275" s="21" customFormat="1" ht="11.25"/>
    <row r="276" s="21" customFormat="1" ht="11.25"/>
    <row r="277" s="21" customFormat="1" ht="11.25"/>
    <row r="278" s="21" customFormat="1" ht="11.25"/>
    <row r="279" s="21" customFormat="1" ht="11.25"/>
    <row r="280" s="21" customFormat="1" ht="11.25"/>
    <row r="281" s="21" customFormat="1" ht="11.25"/>
    <row r="282" s="21" customFormat="1" ht="11.25"/>
    <row r="283" s="21" customFormat="1" ht="11.25"/>
    <row r="284" s="21" customFormat="1" ht="11.25"/>
    <row r="285" s="21" customFormat="1" ht="11.25"/>
    <row r="286" s="21" customFormat="1" ht="11.25"/>
    <row r="287" s="21" customFormat="1" ht="11.25"/>
    <row r="288" s="21" customFormat="1" ht="11.25"/>
    <row r="289" s="21" customFormat="1" ht="11.25"/>
  </sheetData>
  <sheetProtection/>
  <mergeCells count="2">
    <mergeCell ref="A3:L3"/>
    <mergeCell ref="A1:J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33.75">
      <c r="B2" s="29" t="s">
        <v>5</v>
      </c>
      <c r="C2" s="29" t="s">
        <v>5</v>
      </c>
      <c r="D2" s="8" t="s">
        <v>53</v>
      </c>
      <c r="E2" s="8" t="s">
        <v>58</v>
      </c>
      <c r="F2" s="8" t="s">
        <v>54</v>
      </c>
      <c r="G2" s="8" t="s">
        <v>55</v>
      </c>
      <c r="H2" s="8" t="s">
        <v>56</v>
      </c>
      <c r="I2" s="8" t="s">
        <v>57</v>
      </c>
      <c r="J2"/>
      <c r="K2"/>
      <c r="L2"/>
      <c r="M2"/>
    </row>
    <row r="3" spans="2:13" ht="11.25">
      <c r="B3" s="29" t="s">
        <v>36</v>
      </c>
      <c r="C3" s="29" t="s">
        <v>5</v>
      </c>
      <c r="D3" s="30" t="s">
        <v>5</v>
      </c>
      <c r="E3" s="30" t="s">
        <v>6</v>
      </c>
      <c r="F3" s="30" t="s">
        <v>6</v>
      </c>
      <c r="G3" s="30" t="s">
        <v>6</v>
      </c>
      <c r="H3" s="30" t="s">
        <v>5</v>
      </c>
      <c r="I3" s="30" t="s">
        <v>5</v>
      </c>
      <c r="J3"/>
      <c r="K3"/>
      <c r="L3"/>
      <c r="M3"/>
    </row>
    <row r="4" spans="1:13" ht="11.25">
      <c r="A4"/>
      <c r="B4" s="5" t="s">
        <v>37</v>
      </c>
      <c r="C4" s="5" t="s">
        <v>5</v>
      </c>
      <c r="D4" s="32"/>
      <c r="E4" s="15">
        <v>281991</v>
      </c>
      <c r="F4" s="15">
        <v>281991</v>
      </c>
      <c r="G4" s="16">
        <v>281990.79</v>
      </c>
      <c r="H4" s="16"/>
      <c r="I4" s="16">
        <v>99.9999255295382</v>
      </c>
      <c r="J4"/>
      <c r="K4"/>
      <c r="L4"/>
      <c r="M4"/>
    </row>
    <row r="5" spans="1:13" ht="11.25">
      <c r="A5"/>
      <c r="B5" s="11" t="s">
        <v>38</v>
      </c>
      <c r="C5" s="14" t="s">
        <v>39</v>
      </c>
      <c r="D5" s="31"/>
      <c r="E5" s="4">
        <v>281991</v>
      </c>
      <c r="F5" s="4">
        <v>281991</v>
      </c>
      <c r="G5" s="17">
        <v>281990.79</v>
      </c>
      <c r="H5" s="31"/>
      <c r="I5" s="17">
        <v>99.9999255295382</v>
      </c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29" t="s">
        <v>5</v>
      </c>
      <c r="B1" s="29" t="s">
        <v>5</v>
      </c>
      <c r="C1" s="8" t="s">
        <v>59</v>
      </c>
      <c r="D1" s="8" t="s">
        <v>60</v>
      </c>
      <c r="E1" s="8" t="s">
        <v>61</v>
      </c>
      <c r="F1" s="8" t="s">
        <v>62</v>
      </c>
      <c r="G1" s="8" t="s">
        <v>63</v>
      </c>
      <c r="H1" s="8" t="s">
        <v>64</v>
      </c>
    </row>
    <row r="2" spans="1:8" ht="11.25">
      <c r="A2" s="33" t="s">
        <v>45</v>
      </c>
      <c r="B2" s="29" t="s">
        <v>5</v>
      </c>
      <c r="C2" s="30" t="s">
        <v>6</v>
      </c>
      <c r="D2" s="30" t="s">
        <v>6</v>
      </c>
      <c r="E2" s="30" t="s">
        <v>6</v>
      </c>
      <c r="F2" s="30" t="s">
        <v>6</v>
      </c>
      <c r="G2" s="30" t="s">
        <v>5</v>
      </c>
      <c r="H2" s="30" t="s">
        <v>5</v>
      </c>
    </row>
    <row r="3" spans="1:8" ht="11.25">
      <c r="A3" s="5" t="s">
        <v>46</v>
      </c>
      <c r="B3" s="6" t="s">
        <v>46</v>
      </c>
      <c r="C3" s="17">
        <v>1222026.3</v>
      </c>
      <c r="D3" s="4">
        <v>6119157</v>
      </c>
      <c r="E3" s="4">
        <v>6119157</v>
      </c>
      <c r="F3" s="17">
        <v>1682249.41</v>
      </c>
      <c r="G3" s="17">
        <v>137.660655093921</v>
      </c>
      <c r="H3" s="17">
        <v>27.491522279948</v>
      </c>
    </row>
    <row r="4" spans="1:8" ht="11.25">
      <c r="A4" s="11" t="s">
        <v>47</v>
      </c>
      <c r="B4" s="14" t="s">
        <v>5</v>
      </c>
      <c r="C4" s="17">
        <v>1222026.3</v>
      </c>
      <c r="D4" s="4">
        <v>6119157</v>
      </c>
      <c r="E4" s="4">
        <v>6119157</v>
      </c>
      <c r="F4" s="17">
        <v>1682249.41</v>
      </c>
      <c r="G4" s="17">
        <v>137.660655093921</v>
      </c>
      <c r="H4" s="17">
        <v>27.491522279948</v>
      </c>
    </row>
    <row r="5" spans="1:8" ht="11.25">
      <c r="A5" s="10" t="s">
        <v>48</v>
      </c>
      <c r="B5" s="19" t="s">
        <v>48</v>
      </c>
      <c r="C5" s="17">
        <v>1222026.3</v>
      </c>
      <c r="D5" s="4">
        <v>6119157</v>
      </c>
      <c r="E5" s="4">
        <v>6119157</v>
      </c>
      <c r="F5" s="17">
        <v>1682249.41</v>
      </c>
      <c r="G5" s="17">
        <v>137.660655093921</v>
      </c>
      <c r="H5" s="17">
        <v>27.491522279948</v>
      </c>
    </row>
    <row r="6" spans="1:8" ht="11.25">
      <c r="A6" s="7" t="s">
        <v>49</v>
      </c>
      <c r="B6" s="13" t="s">
        <v>50</v>
      </c>
      <c r="C6" s="17">
        <v>1172500.25</v>
      </c>
      <c r="D6" s="4">
        <v>5672979</v>
      </c>
      <c r="E6" s="4">
        <v>5672979</v>
      </c>
      <c r="F6" s="17">
        <v>1674342.95</v>
      </c>
      <c r="G6" s="17">
        <v>142.801074029622</v>
      </c>
      <c r="H6" s="17">
        <v>29.5143512782261</v>
      </c>
    </row>
    <row r="7" spans="1:8" ht="11.25">
      <c r="A7" s="7" t="s">
        <v>51</v>
      </c>
      <c r="B7" s="13" t="s">
        <v>52</v>
      </c>
      <c r="C7" s="17">
        <v>49526.05</v>
      </c>
      <c r="D7" s="4">
        <v>446178</v>
      </c>
      <c r="E7" s="4">
        <v>446178</v>
      </c>
      <c r="F7" s="17">
        <v>7906.46</v>
      </c>
      <c r="G7" s="17">
        <v>15.9642450791048</v>
      </c>
      <c r="H7" s="17">
        <v>1.77204165153818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29" t="s">
        <v>5</v>
      </c>
      <c r="B1" s="8" t="s">
        <v>53</v>
      </c>
      <c r="C1" s="8" t="s">
        <v>58</v>
      </c>
      <c r="D1" s="8" t="s">
        <v>54</v>
      </c>
      <c r="E1" s="8" t="s">
        <v>55</v>
      </c>
      <c r="F1" s="8" t="s">
        <v>56</v>
      </c>
      <c r="G1" s="8" t="s">
        <v>57</v>
      </c>
    </row>
    <row r="2" spans="1:7" ht="11.25">
      <c r="A2" s="29" t="s">
        <v>5</v>
      </c>
      <c r="B2" s="30" t="s">
        <v>6</v>
      </c>
      <c r="C2" s="30" t="s">
        <v>5</v>
      </c>
      <c r="D2" s="30" t="s">
        <v>5</v>
      </c>
      <c r="E2" s="30" t="s">
        <v>6</v>
      </c>
      <c r="F2" s="30" t="s">
        <v>5</v>
      </c>
      <c r="G2" s="30" t="s">
        <v>5</v>
      </c>
    </row>
    <row r="3" spans="1:7" ht="11.25">
      <c r="A3" s="5" t="s">
        <v>7</v>
      </c>
      <c r="B3" s="17">
        <v>1222026.3</v>
      </c>
      <c r="C3" s="23">
        <v>5837166</v>
      </c>
      <c r="D3" s="23">
        <v>5837166</v>
      </c>
      <c r="E3" s="17">
        <v>1400258.62</v>
      </c>
      <c r="F3" s="17">
        <v>114.584982336305</v>
      </c>
      <c r="G3" s="17">
        <v>23.9886722426602</v>
      </c>
    </row>
    <row r="4" spans="1:7" ht="11.25">
      <c r="A4" s="11" t="s">
        <v>40</v>
      </c>
      <c r="B4" s="17">
        <v>1222026.3</v>
      </c>
      <c r="C4" s="23">
        <v>5837166</v>
      </c>
      <c r="D4" s="23">
        <v>5837166</v>
      </c>
      <c r="E4" s="17">
        <v>1400258.62</v>
      </c>
      <c r="F4" s="17">
        <v>114.584982336305</v>
      </c>
      <c r="G4" s="17">
        <v>23.9886722426602</v>
      </c>
    </row>
    <row r="5" spans="1:7" ht="11.25">
      <c r="A5" s="10" t="s">
        <v>41</v>
      </c>
      <c r="B5" s="17">
        <v>1222026.3</v>
      </c>
      <c r="C5" s="23">
        <v>5837166</v>
      </c>
      <c r="D5" s="23">
        <v>5837166</v>
      </c>
      <c r="E5" s="17">
        <v>1400258.62</v>
      </c>
      <c r="F5" s="17">
        <v>114.584982336305</v>
      </c>
      <c r="G5" s="17">
        <v>23.9886722426602</v>
      </c>
    </row>
    <row r="6" spans="1:7" ht="11.25">
      <c r="A6" s="7" t="s">
        <v>42</v>
      </c>
      <c r="B6" s="17">
        <v>1172500.25</v>
      </c>
      <c r="C6" s="31"/>
      <c r="D6" s="31"/>
      <c r="E6" s="17">
        <v>1392352.16</v>
      </c>
      <c r="F6" s="17">
        <v>118.750691950812</v>
      </c>
      <c r="G6" s="31"/>
    </row>
    <row r="7" spans="1:7" ht="11.25">
      <c r="A7" s="7" t="s">
        <v>43</v>
      </c>
      <c r="B7" s="17">
        <v>49526.05</v>
      </c>
      <c r="C7" s="31"/>
      <c r="D7" s="31"/>
      <c r="E7" s="17">
        <v>7906.46</v>
      </c>
      <c r="F7" s="17">
        <v>15.9642450791048</v>
      </c>
      <c r="G7" s="31"/>
    </row>
    <row r="8" spans="1:7" ht="11.25">
      <c r="A8" s="7" t="s">
        <v>44</v>
      </c>
      <c r="B8" s="31"/>
      <c r="C8" s="31"/>
      <c r="D8" s="31"/>
      <c r="E8" s="31"/>
      <c r="F8" s="31"/>
      <c r="G8" s="3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ht="11.25">
      <c r="A1" s="28" t="s">
        <v>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H19" sqref="H19"/>
    </sheetView>
  </sheetViews>
  <sheetFormatPr defaultColWidth="9.33203125" defaultRowHeight="11.25"/>
  <cols>
    <col min="1" max="5" width="9.33203125" style="97" customWidth="1"/>
    <col min="6" max="6" width="20.33203125" style="97" customWidth="1"/>
    <col min="7" max="7" width="29.33203125" style="141" customWidth="1"/>
    <col min="8" max="9" width="29.33203125" style="142" customWidth="1"/>
    <col min="10" max="10" width="29.33203125" style="141" customWidth="1"/>
    <col min="11" max="12" width="14.33203125" style="141" customWidth="1"/>
    <col min="13" max="16384" width="9.33203125" style="21" customWidth="1"/>
  </cols>
  <sheetData>
    <row r="1" spans="1:12" s="109" customFormat="1" ht="41.25" customHeight="1">
      <c r="A1" s="97"/>
      <c r="B1" s="306" t="s">
        <v>8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s="109" customFormat="1" ht="18">
      <c r="A2" s="97"/>
      <c r="B2" s="119"/>
      <c r="C2" s="119"/>
      <c r="D2" s="119"/>
      <c r="E2" s="119"/>
      <c r="F2" s="119"/>
      <c r="G2" s="120"/>
      <c r="H2" s="121"/>
      <c r="I2" s="121"/>
      <c r="J2" s="120"/>
      <c r="K2" s="120"/>
      <c r="L2" s="120"/>
    </row>
    <row r="3" spans="1:12" s="109" customFormat="1" ht="15.75">
      <c r="A3" s="97"/>
      <c r="B3" s="306" t="s">
        <v>2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s="109" customFormat="1" ht="18">
      <c r="A4" s="97"/>
      <c r="B4" s="119"/>
      <c r="C4" s="119"/>
      <c r="D4" s="119"/>
      <c r="E4" s="119"/>
      <c r="F4" s="119"/>
      <c r="G4" s="120"/>
      <c r="H4" s="121"/>
      <c r="I4" s="121"/>
      <c r="J4" s="120"/>
      <c r="K4" s="120"/>
      <c r="L4" s="120"/>
    </row>
    <row r="5" spans="1:12" s="109" customFormat="1" ht="15.75">
      <c r="A5" s="97"/>
      <c r="B5" s="306" t="s">
        <v>9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</row>
    <row r="6" spans="1:12" s="109" customFormat="1" ht="15.75">
      <c r="A6" s="97"/>
      <c r="B6" s="118"/>
      <c r="C6" s="118"/>
      <c r="D6" s="118"/>
      <c r="E6" s="118"/>
      <c r="F6" s="118"/>
      <c r="G6" s="122"/>
      <c r="H6" s="123"/>
      <c r="I6" s="123"/>
      <c r="J6" s="122"/>
      <c r="K6" s="122"/>
      <c r="L6" s="122"/>
    </row>
    <row r="7" spans="1:12" s="109" customFormat="1" ht="18">
      <c r="A7" s="97"/>
      <c r="B7" s="307" t="s">
        <v>10</v>
      </c>
      <c r="C7" s="307"/>
      <c r="D7" s="307"/>
      <c r="E7" s="307"/>
      <c r="F7" s="307"/>
      <c r="G7" s="124"/>
      <c r="H7" s="125"/>
      <c r="I7" s="125"/>
      <c r="J7" s="124"/>
      <c r="K7" s="126"/>
      <c r="L7" s="126"/>
    </row>
    <row r="8" spans="2:12" ht="42" customHeight="1">
      <c r="B8" s="293" t="s">
        <v>11</v>
      </c>
      <c r="C8" s="293"/>
      <c r="D8" s="293"/>
      <c r="E8" s="293"/>
      <c r="F8" s="293"/>
      <c r="G8" s="127" t="s">
        <v>12</v>
      </c>
      <c r="H8" s="128" t="s">
        <v>197</v>
      </c>
      <c r="I8" s="128" t="s">
        <v>13</v>
      </c>
      <c r="J8" s="127" t="s">
        <v>14</v>
      </c>
      <c r="K8" s="127" t="s">
        <v>15</v>
      </c>
      <c r="L8" s="127" t="s">
        <v>16</v>
      </c>
    </row>
    <row r="9" spans="2:12" ht="11.25">
      <c r="B9" s="294">
        <v>1</v>
      </c>
      <c r="C9" s="294"/>
      <c r="D9" s="294"/>
      <c r="E9" s="294"/>
      <c r="F9" s="295"/>
      <c r="G9" s="129">
        <v>2</v>
      </c>
      <c r="H9" s="129">
        <v>3</v>
      </c>
      <c r="I9" s="129">
        <v>4</v>
      </c>
      <c r="J9" s="129">
        <v>5</v>
      </c>
      <c r="K9" s="130" t="s">
        <v>17</v>
      </c>
      <c r="L9" s="130" t="s">
        <v>18</v>
      </c>
    </row>
    <row r="10" spans="2:12" ht="30" customHeight="1">
      <c r="B10" s="284" t="s">
        <v>19</v>
      </c>
      <c r="C10" s="296"/>
      <c r="D10" s="296"/>
      <c r="E10" s="296"/>
      <c r="F10" s="297"/>
      <c r="G10" s="22">
        <f>_xlfn.IFERROR(VLOOKUP("6",'FP0002PRPV2'!$B$5:$I$6,3,FALSE),0)+_xlfn.IFERROR('FP0002PRB'!B3,0)</f>
        <v>1222026.3</v>
      </c>
      <c r="H10" s="24">
        <f>_xlfn.IFERROR(VLOOKUP("6",'FP0002PRPV2'!$B$5:$I$6,4,FALSE),0)+_xlfn.IFERROR('FP0002PRB'!C3,0)</f>
        <v>6119157</v>
      </c>
      <c r="I10" s="24">
        <f>_xlfn.IFERROR(VLOOKUP("6",'FP0002PRPV2'!$B$5:$I$6,5,FALSE),0)+_xlfn.IFERROR('FP0002PRB'!D3,0)</f>
        <v>6119157</v>
      </c>
      <c r="J10" s="22">
        <f>_xlfn.IFERROR(VLOOKUP("6",'FP0002PRPV2'!$B$5:$I$6,6,FALSE),0)+_xlfn.IFERROR('FP0002PRB'!E3,0)</f>
        <v>1682249.4100000001</v>
      </c>
      <c r="K10" s="27">
        <f>_xlfn.IFERROR(J10/G10*100,"")</f>
        <v>137.66065509392064</v>
      </c>
      <c r="L10" s="27">
        <f>_xlfn.IFERROR(J10/I10*100,"")</f>
        <v>27.49152227994804</v>
      </c>
    </row>
    <row r="11" spans="2:12" ht="30" customHeight="1">
      <c r="B11" s="298" t="s">
        <v>20</v>
      </c>
      <c r="C11" s="297"/>
      <c r="D11" s="297"/>
      <c r="E11" s="297"/>
      <c r="F11" s="297"/>
      <c r="G11" s="22">
        <f>_xlfn.IFERROR(VLOOKUP("7",'FP0002PRPV2'!$B$5:$I$6,3,FALSE),0)</f>
        <v>0</v>
      </c>
      <c r="H11" s="24">
        <f>_xlfn.IFERROR(VLOOKUP("7",'FP0002PRPV2'!$B$5:$I$6,4,FALSE),0)</f>
        <v>0</v>
      </c>
      <c r="I11" s="24">
        <f>_xlfn.IFERROR(VLOOKUP("7",'FP0002PRPV2'!$B$5:$I$6,5,FALSE),0)</f>
        <v>0</v>
      </c>
      <c r="J11" s="22">
        <f>_xlfn.IFERROR(VLOOKUP("7",'FP0002PRPV2'!$B$5:$I$6,6,FALSE),0)</f>
        <v>0</v>
      </c>
      <c r="K11" s="27">
        <f aca="true" t="shared" si="0" ref="K11:K16">_xlfn.IFERROR(J11/G11*100,"")</f>
      </c>
      <c r="L11" s="27">
        <f aca="true" t="shared" si="1" ref="L11:L16">_xlfn.IFERROR(J11/I11*100,"")</f>
      </c>
    </row>
    <row r="12" spans="2:12" ht="12.75">
      <c r="B12" s="299" t="s">
        <v>21</v>
      </c>
      <c r="C12" s="300"/>
      <c r="D12" s="300"/>
      <c r="E12" s="300"/>
      <c r="F12" s="301"/>
      <c r="G12" s="20">
        <f>G10+G11</f>
        <v>1222026.3</v>
      </c>
      <c r="H12" s="9">
        <f>H10+H11</f>
        <v>6119157</v>
      </c>
      <c r="I12" s="9">
        <f>I10+I11</f>
        <v>6119157</v>
      </c>
      <c r="J12" s="20">
        <f>J10+J11</f>
        <v>1682249.4100000001</v>
      </c>
      <c r="K12" s="131">
        <f t="shared" si="0"/>
        <v>137.66065509392064</v>
      </c>
      <c r="L12" s="131">
        <f t="shared" si="1"/>
        <v>27.49152227994804</v>
      </c>
    </row>
    <row r="13" spans="2:12" ht="30" customHeight="1">
      <c r="B13" s="302" t="s">
        <v>22</v>
      </c>
      <c r="C13" s="296"/>
      <c r="D13" s="296"/>
      <c r="E13" s="296"/>
      <c r="F13" s="296"/>
      <c r="G13" s="22">
        <f>_xlfn.IFERROR(VLOOKUP("3",'FP0002PRR'!$A$3:$F$7,3,FALSE),0)</f>
        <v>1172500.25</v>
      </c>
      <c r="H13" s="24">
        <f>_xlfn.IFERROR(VLOOKUP("3",'FP0002PRR'!$A$3:$F$7,4,FALSE),0)</f>
        <v>5672979</v>
      </c>
      <c r="I13" s="24">
        <f>_xlfn.IFERROR(VLOOKUP("3",'FP0002PRR'!$A$3:$F$7,5,FALSE),0)</f>
        <v>5672979</v>
      </c>
      <c r="J13" s="22">
        <f>_xlfn.IFERROR(VLOOKUP("3",'FP0002PRR'!$A$3:$F$7,6,FALSE),0)</f>
        <v>1674342.95</v>
      </c>
      <c r="K13" s="132">
        <f t="shared" si="0"/>
        <v>142.80107402962173</v>
      </c>
      <c r="L13" s="132">
        <f t="shared" si="1"/>
        <v>29.51435127822613</v>
      </c>
    </row>
    <row r="14" spans="2:12" ht="30" customHeight="1">
      <c r="B14" s="298" t="s">
        <v>23</v>
      </c>
      <c r="C14" s="297"/>
      <c r="D14" s="297"/>
      <c r="E14" s="297"/>
      <c r="F14" s="297"/>
      <c r="G14" s="22">
        <f>_xlfn.IFERROR(VLOOKUP("4",'FP0002PRR'!$A$3:$F$7,3,FALSE),0)</f>
        <v>49526.05</v>
      </c>
      <c r="H14" s="24">
        <f>_xlfn.IFERROR(VLOOKUP("4",'FP0002PRR'!$A$3:$F$7,4,FALSE),0)</f>
        <v>446178</v>
      </c>
      <c r="I14" s="24">
        <f>_xlfn.IFERROR(VLOOKUP("4",'FP0002PRR'!$A$3:$F$7,5,FALSE),0)</f>
        <v>446178</v>
      </c>
      <c r="J14" s="22">
        <f>_xlfn.IFERROR(VLOOKUP("4",'FP0002PRR'!$A$3:$F$7,6,FALSE),0)</f>
        <v>7906.46</v>
      </c>
      <c r="K14" s="132">
        <f t="shared" si="0"/>
        <v>15.964245079104833</v>
      </c>
      <c r="L14" s="132">
        <f t="shared" si="1"/>
        <v>1.7720416515381754</v>
      </c>
    </row>
    <row r="15" spans="2:12" ht="12.75">
      <c r="B15" s="25" t="s">
        <v>24</v>
      </c>
      <c r="C15" s="26"/>
      <c r="D15" s="26"/>
      <c r="E15" s="26"/>
      <c r="F15" s="26"/>
      <c r="G15" s="20">
        <f>G13+G14</f>
        <v>1222026.3</v>
      </c>
      <c r="H15" s="9">
        <f>H13+H14</f>
        <v>6119157</v>
      </c>
      <c r="I15" s="9">
        <f>I13+I14</f>
        <v>6119157</v>
      </c>
      <c r="J15" s="20">
        <f>J13+J14</f>
        <v>1682249.41</v>
      </c>
      <c r="K15" s="131">
        <f t="shared" si="0"/>
        <v>137.66065509392064</v>
      </c>
      <c r="L15" s="131">
        <f t="shared" si="1"/>
        <v>27.49152227994804</v>
      </c>
    </row>
    <row r="16" spans="2:12" ht="12.75">
      <c r="B16" s="303" t="s">
        <v>3</v>
      </c>
      <c r="C16" s="300"/>
      <c r="D16" s="300"/>
      <c r="E16" s="300"/>
      <c r="F16" s="300"/>
      <c r="G16" s="12">
        <f>G12-G15</f>
        <v>0</v>
      </c>
      <c r="H16" s="18">
        <f>H12-H15</f>
        <v>0</v>
      </c>
      <c r="I16" s="18">
        <f>I12-I15</f>
        <v>0</v>
      </c>
      <c r="J16" s="12">
        <f>J12-J15</f>
        <v>0</v>
      </c>
      <c r="K16" s="131">
        <f t="shared" si="0"/>
      </c>
      <c r="L16" s="131">
        <f t="shared" si="1"/>
      </c>
    </row>
    <row r="17" spans="2:12" ht="8.25" customHeight="1">
      <c r="B17" s="119"/>
      <c r="C17" s="133"/>
      <c r="D17" s="133"/>
      <c r="E17" s="133"/>
      <c r="F17" s="133"/>
      <c r="G17" s="134"/>
      <c r="H17" s="135"/>
      <c r="I17" s="135"/>
      <c r="J17" s="134"/>
      <c r="K17" s="136"/>
      <c r="L17" s="136"/>
    </row>
    <row r="18" spans="2:12" ht="13.5" customHeight="1">
      <c r="B18" s="307" t="s">
        <v>25</v>
      </c>
      <c r="C18" s="307"/>
      <c r="D18" s="307"/>
      <c r="E18" s="307"/>
      <c r="F18" s="307"/>
      <c r="G18" s="134"/>
      <c r="H18" s="135"/>
      <c r="I18" s="135"/>
      <c r="J18" s="134"/>
      <c r="K18" s="136"/>
      <c r="L18" s="136"/>
    </row>
    <row r="19" spans="1:12" s="109" customFormat="1" ht="42" customHeight="1">
      <c r="A19" s="97"/>
      <c r="B19" s="293" t="s">
        <v>11</v>
      </c>
      <c r="C19" s="293"/>
      <c r="D19" s="293"/>
      <c r="E19" s="293"/>
      <c r="F19" s="293"/>
      <c r="G19" s="127" t="s">
        <v>12</v>
      </c>
      <c r="H19" s="137" t="s">
        <v>197</v>
      </c>
      <c r="I19" s="137" t="s">
        <v>13</v>
      </c>
      <c r="J19" s="138" t="s">
        <v>14</v>
      </c>
      <c r="K19" s="138" t="s">
        <v>15</v>
      </c>
      <c r="L19" s="138" t="s">
        <v>16</v>
      </c>
    </row>
    <row r="20" spans="1:12" s="109" customFormat="1" ht="11.25">
      <c r="A20" s="97"/>
      <c r="B20" s="304">
        <v>1</v>
      </c>
      <c r="C20" s="305"/>
      <c r="D20" s="305"/>
      <c r="E20" s="305"/>
      <c r="F20" s="305"/>
      <c r="G20" s="129">
        <v>2</v>
      </c>
      <c r="H20" s="129">
        <v>3</v>
      </c>
      <c r="I20" s="129">
        <v>4</v>
      </c>
      <c r="J20" s="129">
        <v>5</v>
      </c>
      <c r="K20" s="130" t="s">
        <v>17</v>
      </c>
      <c r="L20" s="130" t="s">
        <v>18</v>
      </c>
    </row>
    <row r="21" spans="1:12" s="109" customFormat="1" ht="30" customHeight="1">
      <c r="A21" s="97"/>
      <c r="B21" s="284" t="s">
        <v>26</v>
      </c>
      <c r="C21" s="292"/>
      <c r="D21" s="292"/>
      <c r="E21" s="292"/>
      <c r="F21" s="292"/>
      <c r="G21" s="22">
        <f>_xlfn.IFERROR(VLOOKUP("8",'FP0005PRV2'!$A$3:$F$8,3,FALSE),0)</f>
        <v>0</v>
      </c>
      <c r="H21" s="24">
        <f>_xlfn.IFERROR(VLOOKUP("8",'FP0005PRV2'!$A$3:$F$8,4,FALSE),0)</f>
        <v>0</v>
      </c>
      <c r="I21" s="24">
        <f>_xlfn.IFERROR(VLOOKUP("8",'FP0005PRV2'!$A$3:$F$8,5,FALSE),0)</f>
        <v>0</v>
      </c>
      <c r="J21" s="22">
        <f>_xlfn.IFERROR(VLOOKUP("8",'FP0005PRV2'!$A$3:$F$8,6,FALSE),0)</f>
        <v>0</v>
      </c>
      <c r="K21" s="139">
        <f aca="true" t="shared" si="2" ref="K21:K26">_xlfn.IFERROR(J21/G21*100,"")</f>
      </c>
      <c r="L21" s="139">
        <f aca="true" t="shared" si="3" ref="L21:L26">_xlfn.IFERROR(J21/I21*100,"")</f>
      </c>
    </row>
    <row r="22" spans="1:12" s="109" customFormat="1" ht="30" customHeight="1">
      <c r="A22" s="97"/>
      <c r="B22" s="284" t="s">
        <v>27</v>
      </c>
      <c r="C22" s="285"/>
      <c r="D22" s="285"/>
      <c r="E22" s="285"/>
      <c r="F22" s="285"/>
      <c r="G22" s="22">
        <f>_xlfn.IFERROR(VLOOKUP("5",'FP0005PRV2'!$A$3:$F$8,3,FALSE),0)</f>
        <v>0</v>
      </c>
      <c r="H22" s="24">
        <f>_xlfn.IFERROR(VLOOKUP("5",'FP0005PRV2'!$A$3:$F$8,4,FALSE),0)</f>
        <v>0</v>
      </c>
      <c r="I22" s="24">
        <f>_xlfn.IFERROR(VLOOKUP("5",'FP0005PRV2'!$A$3:$F$8,5,FALSE),0)</f>
        <v>0</v>
      </c>
      <c r="J22" s="22">
        <f>_xlfn.IFERROR(VLOOKUP("5",'FP0005PRV2'!$A$3:$F$8,6,FALSE),0)</f>
        <v>0</v>
      </c>
      <c r="K22" s="139">
        <f t="shared" si="2"/>
      </c>
      <c r="L22" s="139">
        <f t="shared" si="3"/>
      </c>
    </row>
    <row r="23" spans="1:12" s="109" customFormat="1" ht="12.75">
      <c r="A23" s="97"/>
      <c r="B23" s="288" t="s">
        <v>28</v>
      </c>
      <c r="C23" s="289"/>
      <c r="D23" s="289"/>
      <c r="E23" s="289"/>
      <c r="F23" s="290"/>
      <c r="G23" s="20">
        <f>G21-G22</f>
        <v>0</v>
      </c>
      <c r="H23" s="9">
        <f>H21-H22</f>
        <v>0</v>
      </c>
      <c r="I23" s="9">
        <f>I21-I22</f>
        <v>0</v>
      </c>
      <c r="J23" s="20">
        <f>J21-J22</f>
        <v>0</v>
      </c>
      <c r="K23" s="140">
        <f t="shared" si="2"/>
      </c>
      <c r="L23" s="140">
        <f t="shared" si="3"/>
      </c>
    </row>
    <row r="24" spans="1:12" s="109" customFormat="1" ht="12.75">
      <c r="A24" s="97"/>
      <c r="B24" s="284" t="s">
        <v>4</v>
      </c>
      <c r="C24" s="285"/>
      <c r="D24" s="285"/>
      <c r="E24" s="285"/>
      <c r="F24" s="285"/>
      <c r="G24" s="22"/>
      <c r="H24" s="24"/>
      <c r="I24" s="24"/>
      <c r="J24" s="22"/>
      <c r="K24" s="139">
        <f t="shared" si="2"/>
      </c>
      <c r="L24" s="139">
        <f t="shared" si="3"/>
      </c>
    </row>
    <row r="25" spans="1:12" s="109" customFormat="1" ht="12.75">
      <c r="A25" s="97"/>
      <c r="B25" s="284" t="s">
        <v>29</v>
      </c>
      <c r="C25" s="285"/>
      <c r="D25" s="285"/>
      <c r="E25" s="285"/>
      <c r="F25" s="285"/>
      <c r="G25" s="22"/>
      <c r="H25" s="24"/>
      <c r="I25" s="24"/>
      <c r="J25" s="22"/>
      <c r="K25" s="139">
        <f t="shared" si="2"/>
      </c>
      <c r="L25" s="139">
        <f t="shared" si="3"/>
      </c>
    </row>
    <row r="26" spans="1:12" s="109" customFormat="1" ht="12.75">
      <c r="A26" s="97"/>
      <c r="B26" s="288" t="s">
        <v>30</v>
      </c>
      <c r="C26" s="289"/>
      <c r="D26" s="289"/>
      <c r="E26" s="289"/>
      <c r="F26" s="290"/>
      <c r="G26" s="20">
        <f>+G23+G24+G25</f>
        <v>0</v>
      </c>
      <c r="H26" s="20">
        <f>+H23+H24+H25</f>
        <v>0</v>
      </c>
      <c r="I26" s="20">
        <f>+I23+I24+I25</f>
        <v>0</v>
      </c>
      <c r="J26" s="20">
        <f>+J23+J24+J25</f>
        <v>0</v>
      </c>
      <c r="K26" s="140">
        <f t="shared" si="2"/>
      </c>
      <c r="L26" s="140">
        <f t="shared" si="3"/>
      </c>
    </row>
    <row r="27" spans="1:12" s="109" customFormat="1" ht="12.75">
      <c r="A27" s="97"/>
      <c r="B27" s="291" t="s">
        <v>31</v>
      </c>
      <c r="C27" s="291"/>
      <c r="D27" s="291"/>
      <c r="E27" s="291"/>
      <c r="F27" s="291"/>
      <c r="G27" s="12">
        <f>+G16+G26</f>
        <v>0</v>
      </c>
      <c r="H27" s="12">
        <f>+H16+H26</f>
        <v>0</v>
      </c>
      <c r="I27" s="12">
        <f>+I16+I26</f>
        <v>0</v>
      </c>
      <c r="J27" s="12">
        <f>+J16+J26</f>
        <v>0</v>
      </c>
      <c r="K27" s="131"/>
      <c r="L27" s="131"/>
    </row>
    <row r="28" spans="1:12" s="109" customFormat="1" ht="11.25">
      <c r="A28" s="97"/>
      <c r="B28" s="97"/>
      <c r="C28" s="97"/>
      <c r="D28" s="97"/>
      <c r="E28" s="97"/>
      <c r="F28" s="97"/>
      <c r="G28" s="141"/>
      <c r="H28" s="142"/>
      <c r="I28" s="142"/>
      <c r="J28" s="141"/>
      <c r="K28" s="141"/>
      <c r="L28" s="141"/>
    </row>
    <row r="29" spans="1:12" s="109" customFormat="1" ht="15">
      <c r="A29" s="97"/>
      <c r="B29" s="143"/>
      <c r="C29" s="143"/>
      <c r="D29" s="143"/>
      <c r="E29" s="143"/>
      <c r="F29" s="143"/>
      <c r="G29" s="144"/>
      <c r="H29" s="145"/>
      <c r="I29" s="145"/>
      <c r="J29" s="144"/>
      <c r="K29" s="144"/>
      <c r="L29" s="144"/>
    </row>
    <row r="30" spans="1:12" s="109" customFormat="1" ht="12.75">
      <c r="A30" s="97"/>
      <c r="B30" s="286" t="s">
        <v>32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</row>
    <row r="31" spans="1:12" s="109" customFormat="1" ht="12.75">
      <c r="A31" s="97"/>
      <c r="B31" s="286" t="s">
        <v>33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</row>
    <row r="32" spans="1:12" s="109" customFormat="1" ht="11.25">
      <c r="A32" s="97"/>
      <c r="B32" s="286" t="s">
        <v>34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</row>
    <row r="33" spans="1:12" s="109" customFormat="1" ht="44.25" customHeight="1">
      <c r="A33" s="97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</row>
    <row r="34" spans="1:12" s="109" customFormat="1" ht="11.25">
      <c r="A34" s="97"/>
      <c r="B34" s="287" t="s">
        <v>35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</row>
    <row r="35" spans="1:12" s="109" customFormat="1" ht="20.25" customHeight="1">
      <c r="A35" s="97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</row>
    <row r="36" spans="1:12" s="109" customFormat="1" ht="11.25">
      <c r="A36" s="97"/>
      <c r="B36" s="97"/>
      <c r="C36" s="97"/>
      <c r="D36" s="97"/>
      <c r="E36" s="97"/>
      <c r="F36" s="97"/>
      <c r="G36" s="141"/>
      <c r="H36" s="142"/>
      <c r="I36" s="142"/>
      <c r="J36" s="141"/>
      <c r="K36" s="141"/>
      <c r="L36" s="141"/>
    </row>
  </sheetData>
  <sheetProtection/>
  <mergeCells count="26">
    <mergeCell ref="B1:L1"/>
    <mergeCell ref="B3:L3"/>
    <mergeCell ref="B5:L5"/>
    <mergeCell ref="B7:F7"/>
    <mergeCell ref="B18:F18"/>
    <mergeCell ref="B19:F19"/>
    <mergeCell ref="B21:F21"/>
    <mergeCell ref="B8:F8"/>
    <mergeCell ref="B9:F9"/>
    <mergeCell ref="B10:F10"/>
    <mergeCell ref="B11:F11"/>
    <mergeCell ref="B12:F12"/>
    <mergeCell ref="B13:F13"/>
    <mergeCell ref="B14:F14"/>
    <mergeCell ref="B16:F16"/>
    <mergeCell ref="B20:F20"/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23:F2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"/>
  <sheetViews>
    <sheetView zoomScalePageLayoutView="0" workbookViewId="0" topLeftCell="A1">
      <selection activeCell="H24" sqref="H24"/>
    </sheetView>
  </sheetViews>
  <sheetFormatPr defaultColWidth="9.33203125" defaultRowHeight="11.25"/>
  <cols>
    <col min="1" max="1" width="1.3359375" style="146" customWidth="1"/>
    <col min="2" max="2" width="6.16015625" style="2" customWidth="1"/>
    <col min="3" max="3" width="5.33203125" style="2" customWidth="1"/>
    <col min="4" max="4" width="6.5" style="2" customWidth="1"/>
    <col min="5" max="5" width="7.5" style="2" customWidth="1"/>
    <col min="6" max="6" width="45.66015625" style="2" customWidth="1"/>
    <col min="7" max="7" width="20.5" style="2" customWidth="1"/>
    <col min="8" max="8" width="25" style="2" customWidth="1"/>
    <col min="9" max="9" width="18.33203125" style="2" customWidth="1"/>
    <col min="10" max="10" width="18.66015625" style="2" customWidth="1"/>
    <col min="11" max="11" width="14.33203125" style="2" customWidth="1"/>
    <col min="12" max="12" width="12.16015625" style="2" customWidth="1"/>
    <col min="13" max="39" width="9.33203125" style="21" customWidth="1"/>
  </cols>
  <sheetData>
    <row r="1" spans="1:39" s="111" customFormat="1" ht="18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s="111" customFormat="1" ht="15" customHeight="1">
      <c r="A2" s="146"/>
      <c r="B2" s="311" t="s">
        <v>2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1:39" s="111" customFormat="1" ht="18">
      <c r="A3" s="146"/>
      <c r="B3" s="147"/>
      <c r="C3" s="147"/>
      <c r="D3" s="147"/>
      <c r="E3" s="147"/>
      <c r="F3" s="147"/>
      <c r="G3" s="147"/>
      <c r="H3" s="147"/>
      <c r="I3" s="147"/>
      <c r="J3" s="148"/>
      <c r="K3" s="148"/>
      <c r="L3" s="148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</row>
    <row r="4" spans="1:39" s="111" customFormat="1" ht="15.75">
      <c r="A4" s="146"/>
      <c r="B4" s="311" t="s">
        <v>66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</row>
    <row r="5" spans="1:39" s="111" customFormat="1" ht="18">
      <c r="A5" s="146"/>
      <c r="B5" s="147"/>
      <c r="C5" s="147"/>
      <c r="D5" s="147"/>
      <c r="E5" s="147"/>
      <c r="F5" s="147"/>
      <c r="G5" s="147"/>
      <c r="H5" s="147"/>
      <c r="I5" s="147"/>
      <c r="J5" s="148"/>
      <c r="K5" s="148"/>
      <c r="L5" s="148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</row>
    <row r="6" spans="1:39" s="111" customFormat="1" ht="15.75">
      <c r="A6" s="146"/>
      <c r="B6" s="311" t="s">
        <v>67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</row>
    <row r="7" spans="1:39" s="111" customFormat="1" ht="18">
      <c r="A7" s="146"/>
      <c r="B7" s="147"/>
      <c r="C7" s="147"/>
      <c r="D7" s="147"/>
      <c r="E7" s="147"/>
      <c r="F7" s="147"/>
      <c r="G7" s="147"/>
      <c r="H7" s="147"/>
      <c r="I7" s="147"/>
      <c r="J7" s="148"/>
      <c r="K7" s="148"/>
      <c r="L7" s="148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</row>
    <row r="8" spans="1:39" s="112" customFormat="1" ht="57" customHeight="1">
      <c r="A8" s="51"/>
      <c r="B8" s="312" t="s">
        <v>11</v>
      </c>
      <c r="C8" s="313"/>
      <c r="D8" s="313"/>
      <c r="E8" s="313"/>
      <c r="F8" s="314"/>
      <c r="G8" s="149" t="s">
        <v>68</v>
      </c>
      <c r="H8" s="149" t="s">
        <v>197</v>
      </c>
      <c r="I8" s="149" t="s">
        <v>13</v>
      </c>
      <c r="J8" s="149" t="s">
        <v>69</v>
      </c>
      <c r="K8" s="149" t="s">
        <v>15</v>
      </c>
      <c r="L8" s="149" t="s">
        <v>16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</row>
    <row r="9" spans="1:39" s="111" customFormat="1" ht="13.5" customHeight="1">
      <c r="A9" s="146"/>
      <c r="B9" s="308">
        <v>1</v>
      </c>
      <c r="C9" s="309"/>
      <c r="D9" s="309"/>
      <c r="E9" s="309"/>
      <c r="F9" s="310"/>
      <c r="G9" s="150">
        <v>2</v>
      </c>
      <c r="H9" s="150">
        <v>3</v>
      </c>
      <c r="I9" s="150">
        <v>4</v>
      </c>
      <c r="J9" s="150">
        <v>5</v>
      </c>
      <c r="K9" s="150" t="s">
        <v>17</v>
      </c>
      <c r="L9" s="150" t="s">
        <v>18</v>
      </c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</row>
    <row r="10" spans="1:39" s="112" customFormat="1" ht="12.75">
      <c r="A10" s="51"/>
      <c r="B10" s="38"/>
      <c r="C10" s="38"/>
      <c r="D10" s="38"/>
      <c r="E10" s="38"/>
      <c r="F10" s="38" t="s">
        <v>70</v>
      </c>
      <c r="G10" s="151">
        <f>G11</f>
        <v>1222026.3</v>
      </c>
      <c r="H10" s="151">
        <f>H11</f>
        <v>6119157</v>
      </c>
      <c r="I10" s="151">
        <f>I11</f>
        <v>6119157</v>
      </c>
      <c r="J10" s="151">
        <f>J11</f>
        <v>1682249.41</v>
      </c>
      <c r="K10" s="45">
        <f>SUM(J10/G10)*100</f>
        <v>137.66065509392064</v>
      </c>
      <c r="L10" s="45">
        <f>SUM(J10/I10)*100</f>
        <v>27.49152227994804</v>
      </c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</row>
    <row r="11" spans="1:39" s="112" customFormat="1" ht="12.75">
      <c r="A11" s="51"/>
      <c r="B11" s="38">
        <v>6</v>
      </c>
      <c r="C11" s="38"/>
      <c r="D11" s="38"/>
      <c r="E11" s="38"/>
      <c r="F11" s="38" t="s">
        <v>39</v>
      </c>
      <c r="G11" s="152">
        <f>SUM(G12+G16)</f>
        <v>1222026.3</v>
      </c>
      <c r="H11" s="152">
        <f>SUM(H12+H16)</f>
        <v>6119157</v>
      </c>
      <c r="I11" s="152">
        <f>SUM(I12+I16)</f>
        <v>6119157</v>
      </c>
      <c r="J11" s="152">
        <f>SUM(J12+J16)</f>
        <v>1682249.41</v>
      </c>
      <c r="K11" s="37">
        <f>SUM(J11/G11)*100</f>
        <v>137.66065509392064</v>
      </c>
      <c r="L11" s="37">
        <f>SUM(J11/I11)*100</f>
        <v>27.49152227994804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</row>
    <row r="12" spans="1:39" s="112" customFormat="1" ht="25.5">
      <c r="A12" s="51"/>
      <c r="B12" s="38"/>
      <c r="C12" s="39">
        <v>63</v>
      </c>
      <c r="D12" s="39"/>
      <c r="E12" s="39"/>
      <c r="F12" s="39" t="s">
        <v>71</v>
      </c>
      <c r="G12" s="153"/>
      <c r="H12" s="154">
        <v>281991</v>
      </c>
      <c r="I12" s="154">
        <v>281991</v>
      </c>
      <c r="J12" s="37">
        <v>281990.79</v>
      </c>
      <c r="K12" s="36"/>
      <c r="L12" s="37">
        <f>SUM(J12/I12)*100</f>
        <v>99.99992552953817</v>
      </c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</row>
    <row r="13" spans="1:39" s="112" customFormat="1" ht="25.5">
      <c r="A13" s="51"/>
      <c r="B13" s="40"/>
      <c r="C13" s="40"/>
      <c r="D13" s="40">
        <v>632</v>
      </c>
      <c r="E13" s="40"/>
      <c r="F13" s="34" t="s">
        <v>80</v>
      </c>
      <c r="G13" s="153"/>
      <c r="H13" s="154"/>
      <c r="I13" s="154"/>
      <c r="J13" s="37">
        <v>281990.79</v>
      </c>
      <c r="K13" s="36"/>
      <c r="L13" s="37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</row>
    <row r="14" spans="1:39" s="112" customFormat="1" ht="12.75">
      <c r="A14" s="51"/>
      <c r="B14" s="40"/>
      <c r="C14" s="40"/>
      <c r="D14" s="40"/>
      <c r="E14" s="40">
        <v>6323</v>
      </c>
      <c r="F14" s="35" t="s">
        <v>81</v>
      </c>
      <c r="G14" s="153"/>
      <c r="H14" s="154"/>
      <c r="I14" s="154"/>
      <c r="J14" s="37">
        <v>281990.79</v>
      </c>
      <c r="K14" s="36"/>
      <c r="L14" s="37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</row>
    <row r="15" spans="1:39" s="112" customFormat="1" ht="12.75">
      <c r="A15" s="51"/>
      <c r="B15" s="40"/>
      <c r="C15" s="40"/>
      <c r="D15" s="41"/>
      <c r="E15" s="41"/>
      <c r="F15" s="41"/>
      <c r="G15" s="153"/>
      <c r="H15" s="154"/>
      <c r="I15" s="154"/>
      <c r="J15" s="36"/>
      <c r="K15" s="36"/>
      <c r="L15" s="37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</row>
    <row r="16" spans="1:39" s="112" customFormat="1" ht="12.75">
      <c r="A16" s="51"/>
      <c r="B16" s="40"/>
      <c r="C16" s="40">
        <v>67</v>
      </c>
      <c r="D16" s="41"/>
      <c r="E16" s="41"/>
      <c r="F16" s="39" t="s">
        <v>82</v>
      </c>
      <c r="G16" s="153">
        <f>G17</f>
        <v>1222026.3</v>
      </c>
      <c r="H16" s="154">
        <f>H17</f>
        <v>5837166</v>
      </c>
      <c r="I16" s="154">
        <f>I17</f>
        <v>5837166</v>
      </c>
      <c r="J16" s="153">
        <f>J17</f>
        <v>1400258.6199999999</v>
      </c>
      <c r="K16" s="153">
        <f>SUM(J16/G16)*100</f>
        <v>114.58498233630485</v>
      </c>
      <c r="L16" s="37">
        <f>SUM(J16/I16)*100</f>
        <v>23.98867224266022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</row>
    <row r="17" spans="1:39" s="112" customFormat="1" ht="12.75">
      <c r="A17" s="51"/>
      <c r="B17" s="40"/>
      <c r="C17" s="42"/>
      <c r="D17" s="40">
        <v>671</v>
      </c>
      <c r="E17" s="40"/>
      <c r="F17" s="39" t="s">
        <v>82</v>
      </c>
      <c r="G17" s="153">
        <f>SUM(G18:G19)</f>
        <v>1222026.3</v>
      </c>
      <c r="H17" s="154">
        <v>5837166</v>
      </c>
      <c r="I17" s="154">
        <v>5837166</v>
      </c>
      <c r="J17" s="37">
        <f>SUM(J18:J19)</f>
        <v>1400258.6199999999</v>
      </c>
      <c r="K17" s="37">
        <f>SUM(J17/G17)*100</f>
        <v>114.58498233630485</v>
      </c>
      <c r="L17" s="37">
        <f>SUM(J17/I17)*100</f>
        <v>23.98867224266022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</row>
    <row r="18" spans="1:39" s="112" customFormat="1" ht="25.5">
      <c r="A18" s="51"/>
      <c r="B18" s="40"/>
      <c r="C18" s="42"/>
      <c r="D18" s="40"/>
      <c r="E18" s="40">
        <v>6711</v>
      </c>
      <c r="F18" s="39" t="s">
        <v>83</v>
      </c>
      <c r="G18" s="153">
        <v>1172500.25</v>
      </c>
      <c r="H18" s="154"/>
      <c r="I18" s="154"/>
      <c r="J18" s="37">
        <v>1392352.16</v>
      </c>
      <c r="K18" s="37">
        <f>SUM(J18/G18)*100</f>
        <v>118.75069195081194</v>
      </c>
      <c r="L18" s="37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</row>
    <row r="19" spans="1:39" s="112" customFormat="1" ht="25.5">
      <c r="A19" s="51"/>
      <c r="B19" s="40"/>
      <c r="C19" s="40"/>
      <c r="D19" s="41"/>
      <c r="E19" s="40">
        <v>6712</v>
      </c>
      <c r="F19" s="39" t="s">
        <v>83</v>
      </c>
      <c r="G19" s="153">
        <v>49526.05</v>
      </c>
      <c r="H19" s="154"/>
      <c r="I19" s="154"/>
      <c r="J19" s="37">
        <v>7906.46</v>
      </c>
      <c r="K19" s="37">
        <f>SUM(J19/G19)*100</f>
        <v>15.964245079104833</v>
      </c>
      <c r="L19" s="37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</row>
    <row r="20" spans="1:39" s="112" customFormat="1" ht="25.5">
      <c r="A20" s="51"/>
      <c r="B20" s="42"/>
      <c r="C20" s="40"/>
      <c r="D20" s="41"/>
      <c r="E20" s="40">
        <v>6714</v>
      </c>
      <c r="F20" s="39" t="s">
        <v>84</v>
      </c>
      <c r="G20" s="43"/>
      <c r="H20" s="46"/>
      <c r="I20" s="46"/>
      <c r="J20" s="43"/>
      <c r="K20" s="37"/>
      <c r="L20" s="37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</row>
    <row r="21" spans="1:39" s="112" customFormat="1" ht="12.75">
      <c r="A21" s="51"/>
      <c r="B21" s="40"/>
      <c r="C21" s="40"/>
      <c r="D21" s="41"/>
      <c r="E21" s="41"/>
      <c r="F21" s="44"/>
      <c r="G21" s="153"/>
      <c r="H21" s="154"/>
      <c r="I21" s="154"/>
      <c r="J21" s="36"/>
      <c r="K21" s="36"/>
      <c r="L21" s="36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</row>
    <row r="22" spans="1:39" s="111" customFormat="1" ht="11.25">
      <c r="A22" s="14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</row>
    <row r="23" spans="1:39" s="111" customFormat="1" ht="18">
      <c r="A23" s="146"/>
      <c r="B23" s="147"/>
      <c r="C23" s="147"/>
      <c r="D23" s="147"/>
      <c r="E23" s="147"/>
      <c r="F23" s="147"/>
      <c r="G23" s="147"/>
      <c r="H23" s="147"/>
      <c r="I23" s="147"/>
      <c r="J23" s="148"/>
      <c r="K23" s="148"/>
      <c r="L23" s="148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39" s="100" customFormat="1" ht="38.25">
      <c r="A24" s="51"/>
      <c r="B24" s="312" t="s">
        <v>11</v>
      </c>
      <c r="C24" s="313"/>
      <c r="D24" s="313"/>
      <c r="E24" s="313"/>
      <c r="F24" s="314"/>
      <c r="G24" s="149" t="s">
        <v>68</v>
      </c>
      <c r="H24" s="149" t="s">
        <v>197</v>
      </c>
      <c r="I24" s="149" t="s">
        <v>13</v>
      </c>
      <c r="J24" s="149" t="s">
        <v>69</v>
      </c>
      <c r="K24" s="149" t="s">
        <v>15</v>
      </c>
      <c r="L24" s="149" t="s">
        <v>16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</row>
    <row r="25" spans="2:12" ht="11.25">
      <c r="B25" s="308">
        <v>1</v>
      </c>
      <c r="C25" s="309"/>
      <c r="D25" s="309"/>
      <c r="E25" s="309"/>
      <c r="F25" s="310"/>
      <c r="G25" s="150">
        <v>2</v>
      </c>
      <c r="H25" s="150">
        <v>3</v>
      </c>
      <c r="I25" s="150">
        <v>4</v>
      </c>
      <c r="J25" s="150">
        <v>5</v>
      </c>
      <c r="K25" s="150" t="s">
        <v>17</v>
      </c>
      <c r="L25" s="150" t="s">
        <v>18</v>
      </c>
    </row>
    <row r="26" spans="2:12" s="72" customFormat="1" ht="12.75">
      <c r="B26" s="38"/>
      <c r="C26" s="38"/>
      <c r="D26" s="38"/>
      <c r="E26" s="38"/>
      <c r="F26" s="38" t="s">
        <v>72</v>
      </c>
      <c r="G26" s="151">
        <f>SUM(G27+G71)</f>
        <v>1222026.3</v>
      </c>
      <c r="H26" s="151">
        <f>SUM(H27+H71)</f>
        <v>6119157</v>
      </c>
      <c r="I26" s="151">
        <f>SUM(I27+I71)</f>
        <v>6119157</v>
      </c>
      <c r="J26" s="151">
        <f>SUM(J27+J71)</f>
        <v>1682249.4100000001</v>
      </c>
      <c r="K26" s="151">
        <f>SUM(J26/G26)*100</f>
        <v>137.66065509392064</v>
      </c>
      <c r="L26" s="45">
        <f>SUM(J26/I26)*100</f>
        <v>27.49152227994804</v>
      </c>
    </row>
    <row r="27" spans="2:12" s="72" customFormat="1" ht="12.75">
      <c r="B27" s="38">
        <v>3</v>
      </c>
      <c r="C27" s="38"/>
      <c r="D27" s="38"/>
      <c r="E27" s="38"/>
      <c r="F27" s="38" t="s">
        <v>50</v>
      </c>
      <c r="G27" s="151">
        <f>SUM(G28+G36+G63+G66+G67+G70)</f>
        <v>1172500.25</v>
      </c>
      <c r="H27" s="151">
        <f>SUM(H28+H36+H63+H66+H67+H70)</f>
        <v>5672979</v>
      </c>
      <c r="I27" s="151">
        <f>SUM(I28+I36+I63+I66+I67+I70)</f>
        <v>5672979</v>
      </c>
      <c r="J27" s="151">
        <f>SUM(J28+J36+J63+J66+J67+J70)</f>
        <v>1674342.9500000002</v>
      </c>
      <c r="K27" s="151">
        <f>SUM(J27/G27)*100</f>
        <v>142.80107402962176</v>
      </c>
      <c r="L27" s="45">
        <f>SUM(J27/I27)*100</f>
        <v>29.514351278226137</v>
      </c>
    </row>
    <row r="28" spans="2:12" s="72" customFormat="1" ht="12.75">
      <c r="B28" s="38"/>
      <c r="C28" s="39">
        <v>31</v>
      </c>
      <c r="D28" s="39"/>
      <c r="E28" s="39"/>
      <c r="F28" s="39" t="s">
        <v>73</v>
      </c>
      <c r="G28" s="155">
        <v>745757.64</v>
      </c>
      <c r="H28" s="156">
        <v>1785946</v>
      </c>
      <c r="I28" s="156">
        <v>1785946</v>
      </c>
      <c r="J28" s="155">
        <v>828816.51</v>
      </c>
      <c r="K28" s="153">
        <f>SUM(J28/G28)*100</f>
        <v>111.13751513159154</v>
      </c>
      <c r="L28" s="37">
        <f>SUM(J28/I28)*100</f>
        <v>46.407702696498106</v>
      </c>
    </row>
    <row r="29" spans="1:12" s="72" customFormat="1" ht="12.75">
      <c r="A29" s="51"/>
      <c r="B29" s="40"/>
      <c r="C29" s="40"/>
      <c r="D29" s="40">
        <v>311</v>
      </c>
      <c r="E29" s="40"/>
      <c r="F29" s="40" t="s">
        <v>74</v>
      </c>
      <c r="G29" s="155">
        <v>629279.55</v>
      </c>
      <c r="H29" s="157"/>
      <c r="I29" s="157"/>
      <c r="J29" s="155">
        <v>693430.31</v>
      </c>
      <c r="K29" s="153">
        <f aca="true" t="shared" si="0" ref="K29:K35">SUM(J29/G29)*100</f>
        <v>110.19431824854311</v>
      </c>
      <c r="L29" s="36"/>
    </row>
    <row r="30" spans="1:12" s="72" customFormat="1" ht="12.75">
      <c r="A30" s="51"/>
      <c r="B30" s="40"/>
      <c r="C30" s="40"/>
      <c r="D30" s="40"/>
      <c r="E30" s="40">
        <v>3111</v>
      </c>
      <c r="F30" s="40" t="s">
        <v>75</v>
      </c>
      <c r="G30" s="155">
        <v>623454.84</v>
      </c>
      <c r="H30" s="157"/>
      <c r="I30" s="157"/>
      <c r="J30" s="155">
        <v>681813.35</v>
      </c>
      <c r="K30" s="153">
        <f t="shared" si="0"/>
        <v>109.36050316010058</v>
      </c>
      <c r="L30" s="36"/>
    </row>
    <row r="31" spans="1:12" s="72" customFormat="1" ht="12.75">
      <c r="A31" s="51"/>
      <c r="B31" s="40"/>
      <c r="C31" s="40"/>
      <c r="D31" s="40"/>
      <c r="E31" s="40">
        <v>3113</v>
      </c>
      <c r="F31" s="40" t="s">
        <v>85</v>
      </c>
      <c r="G31" s="155">
        <v>5824.71</v>
      </c>
      <c r="H31" s="157"/>
      <c r="I31" s="157"/>
      <c r="J31" s="155">
        <v>11616.96</v>
      </c>
      <c r="K31" s="153">
        <f t="shared" si="0"/>
        <v>199.4427190366559</v>
      </c>
      <c r="L31" s="36"/>
    </row>
    <row r="32" spans="1:12" s="72" customFormat="1" ht="12.75">
      <c r="A32" s="51"/>
      <c r="B32" s="40"/>
      <c r="C32" s="40"/>
      <c r="D32" s="40">
        <v>312</v>
      </c>
      <c r="E32" s="40"/>
      <c r="F32" s="40" t="s">
        <v>86</v>
      </c>
      <c r="G32" s="155">
        <v>13662.55</v>
      </c>
      <c r="H32" s="157"/>
      <c r="I32" s="157"/>
      <c r="J32" s="155">
        <v>22141.92</v>
      </c>
      <c r="K32" s="153">
        <f t="shared" si="0"/>
        <v>162.0628652777117</v>
      </c>
      <c r="L32" s="36"/>
    </row>
    <row r="33" spans="1:12" s="72" customFormat="1" ht="12.75">
      <c r="A33" s="51"/>
      <c r="B33" s="40"/>
      <c r="C33" s="40"/>
      <c r="D33" s="40"/>
      <c r="E33" s="40">
        <v>3121</v>
      </c>
      <c r="F33" s="35" t="s">
        <v>86</v>
      </c>
      <c r="G33" s="155">
        <v>13662.55</v>
      </c>
      <c r="H33" s="157"/>
      <c r="I33" s="157"/>
      <c r="J33" s="155">
        <v>22141.92</v>
      </c>
      <c r="K33" s="153">
        <f t="shared" si="0"/>
        <v>162.0628652777117</v>
      </c>
      <c r="L33" s="36"/>
    </row>
    <row r="34" spans="1:12" s="72" customFormat="1" ht="12.75">
      <c r="A34" s="51"/>
      <c r="B34" s="40"/>
      <c r="C34" s="40"/>
      <c r="D34" s="40">
        <v>313</v>
      </c>
      <c r="E34" s="40"/>
      <c r="F34" s="35" t="s">
        <v>87</v>
      </c>
      <c r="G34" s="155">
        <v>102815.54</v>
      </c>
      <c r="H34" s="157"/>
      <c r="I34" s="157"/>
      <c r="J34" s="155">
        <v>113244.28</v>
      </c>
      <c r="K34" s="153">
        <f t="shared" si="0"/>
        <v>110.14315540238373</v>
      </c>
      <c r="L34" s="36"/>
    </row>
    <row r="35" spans="1:12" s="72" customFormat="1" ht="12.75">
      <c r="A35" s="51"/>
      <c r="B35" s="40"/>
      <c r="C35" s="40"/>
      <c r="D35" s="40"/>
      <c r="E35" s="40">
        <v>3132</v>
      </c>
      <c r="F35" s="35" t="s">
        <v>88</v>
      </c>
      <c r="G35" s="155">
        <v>102815.54</v>
      </c>
      <c r="H35" s="157"/>
      <c r="I35" s="157"/>
      <c r="J35" s="155">
        <v>113244.28</v>
      </c>
      <c r="K35" s="153">
        <f t="shared" si="0"/>
        <v>110.14315540238373</v>
      </c>
      <c r="L35" s="36"/>
    </row>
    <row r="36" spans="1:12" s="72" customFormat="1" ht="12.75">
      <c r="A36" s="51"/>
      <c r="B36" s="40"/>
      <c r="C36" s="40">
        <v>32</v>
      </c>
      <c r="D36" s="40"/>
      <c r="E36" s="40"/>
      <c r="F36" s="40" t="s">
        <v>76</v>
      </c>
      <c r="G36" s="155">
        <v>426664.07</v>
      </c>
      <c r="H36" s="156">
        <v>3791506</v>
      </c>
      <c r="I36" s="156">
        <v>3791506</v>
      </c>
      <c r="J36" s="155">
        <v>843104.59</v>
      </c>
      <c r="K36" s="37">
        <f>SUM(J36/G36)*100</f>
        <v>197.60384088587537</v>
      </c>
      <c r="L36" s="37">
        <f>SUM(J36/I36)*100</f>
        <v>22.236667698798314</v>
      </c>
    </row>
    <row r="37" spans="1:12" s="72" customFormat="1" ht="12.75">
      <c r="A37" s="51"/>
      <c r="B37" s="40"/>
      <c r="C37" s="40"/>
      <c r="D37" s="40">
        <v>321</v>
      </c>
      <c r="E37" s="40"/>
      <c r="F37" s="40" t="s">
        <v>77</v>
      </c>
      <c r="G37" s="155">
        <v>18798.04</v>
      </c>
      <c r="H37" s="157"/>
      <c r="I37" s="157"/>
      <c r="J37" s="155">
        <v>26023.93</v>
      </c>
      <c r="K37" s="37">
        <f aca="true" t="shared" si="1" ref="K37:K62">SUM(J37/G37)*100</f>
        <v>138.43959263838144</v>
      </c>
      <c r="L37" s="36"/>
    </row>
    <row r="38" spans="1:12" s="72" customFormat="1" ht="12.75">
      <c r="A38" s="51"/>
      <c r="B38" s="40"/>
      <c r="C38" s="42"/>
      <c r="D38" s="40"/>
      <c r="E38" s="40">
        <v>3211</v>
      </c>
      <c r="F38" s="35" t="s">
        <v>78</v>
      </c>
      <c r="G38" s="155">
        <v>5941.41</v>
      </c>
      <c r="H38" s="157"/>
      <c r="I38" s="157"/>
      <c r="J38" s="155">
        <v>12645.47</v>
      </c>
      <c r="K38" s="37">
        <f t="shared" si="1"/>
        <v>212.83617861753353</v>
      </c>
      <c r="L38" s="36"/>
    </row>
    <row r="39" spans="1:12" s="72" customFormat="1" ht="25.5">
      <c r="A39" s="51"/>
      <c r="B39" s="40"/>
      <c r="C39" s="42"/>
      <c r="D39" s="40"/>
      <c r="E39" s="40">
        <v>3212</v>
      </c>
      <c r="F39" s="35" t="s">
        <v>89</v>
      </c>
      <c r="G39" s="155">
        <v>12777</v>
      </c>
      <c r="H39" s="157"/>
      <c r="I39" s="157"/>
      <c r="J39" s="155">
        <v>13378.46</v>
      </c>
      <c r="K39" s="37">
        <f t="shared" si="1"/>
        <v>104.70736479611801</v>
      </c>
      <c r="L39" s="36"/>
    </row>
    <row r="40" spans="1:12" s="72" customFormat="1" ht="12.75">
      <c r="A40" s="51"/>
      <c r="B40" s="40"/>
      <c r="C40" s="40"/>
      <c r="D40" s="40"/>
      <c r="E40" s="40">
        <v>3213</v>
      </c>
      <c r="F40" s="35" t="s">
        <v>90</v>
      </c>
      <c r="G40" s="155">
        <v>79.63</v>
      </c>
      <c r="H40" s="157"/>
      <c r="I40" s="157"/>
      <c r="J40" s="157"/>
      <c r="K40" s="37"/>
      <c r="L40" s="36"/>
    </row>
    <row r="41" spans="1:12" s="72" customFormat="1" ht="12.75">
      <c r="A41" s="51"/>
      <c r="B41" s="40"/>
      <c r="C41" s="40"/>
      <c r="D41" s="40">
        <v>322</v>
      </c>
      <c r="E41" s="40"/>
      <c r="F41" s="35" t="s">
        <v>91</v>
      </c>
      <c r="G41" s="155">
        <v>167648.54</v>
      </c>
      <c r="H41" s="157"/>
      <c r="I41" s="157"/>
      <c r="J41" s="155">
        <v>104821.62</v>
      </c>
      <c r="K41" s="37">
        <f t="shared" si="1"/>
        <v>62.524624431563794</v>
      </c>
      <c r="L41" s="36"/>
    </row>
    <row r="42" spans="1:12" s="72" customFormat="1" ht="12.75">
      <c r="A42" s="51"/>
      <c r="B42" s="40"/>
      <c r="C42" s="40"/>
      <c r="D42" s="40"/>
      <c r="E42" s="40">
        <v>3221</v>
      </c>
      <c r="F42" s="35" t="s">
        <v>92</v>
      </c>
      <c r="G42" s="155">
        <v>5144.61</v>
      </c>
      <c r="H42" s="157"/>
      <c r="I42" s="157"/>
      <c r="J42" s="155">
        <v>8457.97</v>
      </c>
      <c r="K42" s="37">
        <f t="shared" si="1"/>
        <v>164.40449324632965</v>
      </c>
      <c r="L42" s="36"/>
    </row>
    <row r="43" spans="1:12" s="72" customFormat="1" ht="12.75">
      <c r="A43" s="51"/>
      <c r="B43" s="40"/>
      <c r="C43" s="40"/>
      <c r="D43" s="40"/>
      <c r="E43" s="40">
        <v>3223</v>
      </c>
      <c r="F43" s="35" t="s">
        <v>93</v>
      </c>
      <c r="G43" s="155">
        <v>161507.55</v>
      </c>
      <c r="H43" s="157"/>
      <c r="I43" s="157"/>
      <c r="J43" s="155">
        <v>94282.76</v>
      </c>
      <c r="K43" s="37">
        <f t="shared" si="1"/>
        <v>58.376688891633854</v>
      </c>
      <c r="L43" s="36"/>
    </row>
    <row r="44" spans="1:12" s="72" customFormat="1" ht="25.5">
      <c r="A44" s="51"/>
      <c r="B44" s="40"/>
      <c r="C44" s="40"/>
      <c r="D44" s="40"/>
      <c r="E44" s="40">
        <v>3224</v>
      </c>
      <c r="F44" s="35" t="s">
        <v>94</v>
      </c>
      <c r="G44" s="155">
        <v>772.1</v>
      </c>
      <c r="H44" s="157"/>
      <c r="I44" s="157"/>
      <c r="J44" s="155">
        <v>2080.89</v>
      </c>
      <c r="K44" s="37">
        <f t="shared" si="1"/>
        <v>269.51042611060745</v>
      </c>
      <c r="L44" s="36"/>
    </row>
    <row r="45" spans="1:12" s="72" customFormat="1" ht="12.75">
      <c r="A45" s="51"/>
      <c r="B45" s="40"/>
      <c r="C45" s="40"/>
      <c r="D45" s="40"/>
      <c r="E45" s="40">
        <v>3225</v>
      </c>
      <c r="F45" s="35" t="s">
        <v>95</v>
      </c>
      <c r="G45" s="155">
        <v>224.28</v>
      </c>
      <c r="H45" s="157"/>
      <c r="I45" s="157"/>
      <c r="J45" s="157"/>
      <c r="K45" s="36"/>
      <c r="L45" s="36"/>
    </row>
    <row r="46" spans="1:12" s="72" customFormat="1" ht="12.75">
      <c r="A46" s="51"/>
      <c r="B46" s="40"/>
      <c r="C46" s="40"/>
      <c r="D46" s="40">
        <v>323</v>
      </c>
      <c r="E46" s="40"/>
      <c r="F46" s="35" t="s">
        <v>96</v>
      </c>
      <c r="G46" s="155">
        <v>228115.76</v>
      </c>
      <c r="H46" s="157"/>
      <c r="I46" s="157"/>
      <c r="J46" s="155">
        <v>692920.8</v>
      </c>
      <c r="K46" s="37">
        <f t="shared" si="1"/>
        <v>303.758407573418</v>
      </c>
      <c r="L46" s="36"/>
    </row>
    <row r="47" spans="1:12" s="72" customFormat="1" ht="12.75">
      <c r="A47" s="51"/>
      <c r="B47" s="40"/>
      <c r="C47" s="40"/>
      <c r="D47" s="40"/>
      <c r="E47" s="40">
        <v>3231</v>
      </c>
      <c r="F47" s="35" t="s">
        <v>97</v>
      </c>
      <c r="G47" s="155">
        <v>19233.2</v>
      </c>
      <c r="H47" s="157"/>
      <c r="I47" s="157"/>
      <c r="J47" s="155">
        <v>19786.29</v>
      </c>
      <c r="K47" s="37">
        <f t="shared" si="1"/>
        <v>102.8757045109498</v>
      </c>
      <c r="L47" s="36"/>
    </row>
    <row r="48" spans="1:12" s="72" customFormat="1" ht="12.75">
      <c r="A48" s="51"/>
      <c r="B48" s="40"/>
      <c r="C48" s="40"/>
      <c r="D48" s="40"/>
      <c r="E48" s="40">
        <v>3232</v>
      </c>
      <c r="F48" s="35" t="s">
        <v>98</v>
      </c>
      <c r="G48" s="155">
        <v>27937.03</v>
      </c>
      <c r="H48" s="157"/>
      <c r="I48" s="157"/>
      <c r="J48" s="155">
        <v>525062.5</v>
      </c>
      <c r="K48" s="37">
        <f t="shared" si="1"/>
        <v>1879.449963006089</v>
      </c>
      <c r="L48" s="36"/>
    </row>
    <row r="49" spans="1:12" s="72" customFormat="1" ht="12.75">
      <c r="A49" s="51"/>
      <c r="B49" s="40"/>
      <c r="C49" s="40"/>
      <c r="D49" s="40"/>
      <c r="E49" s="40">
        <v>3233</v>
      </c>
      <c r="F49" s="35" t="s">
        <v>99</v>
      </c>
      <c r="G49" s="155">
        <v>2266.23</v>
      </c>
      <c r="H49" s="157"/>
      <c r="I49" s="157"/>
      <c r="J49" s="155">
        <v>2577.33</v>
      </c>
      <c r="K49" s="37">
        <f t="shared" si="1"/>
        <v>113.7276445903549</v>
      </c>
      <c r="L49" s="36"/>
    </row>
    <row r="50" spans="1:12" s="72" customFormat="1" ht="12.75">
      <c r="A50" s="51"/>
      <c r="B50" s="40"/>
      <c r="C50" s="40"/>
      <c r="D50" s="40"/>
      <c r="E50" s="40">
        <v>3234</v>
      </c>
      <c r="F50" s="35" t="s">
        <v>100</v>
      </c>
      <c r="G50" s="155">
        <v>11162.93</v>
      </c>
      <c r="H50" s="157"/>
      <c r="I50" s="157"/>
      <c r="J50" s="155">
        <v>10785.27</v>
      </c>
      <c r="K50" s="37">
        <f t="shared" si="1"/>
        <v>96.61683805237514</v>
      </c>
      <c r="L50" s="36"/>
    </row>
    <row r="51" spans="1:12" s="72" customFormat="1" ht="12.75">
      <c r="A51" s="51"/>
      <c r="B51" s="40"/>
      <c r="C51" s="40"/>
      <c r="D51" s="40"/>
      <c r="E51" s="40">
        <v>3235</v>
      </c>
      <c r="F51" s="35" t="s">
        <v>101</v>
      </c>
      <c r="G51" s="155">
        <v>121673.03</v>
      </c>
      <c r="H51" s="157"/>
      <c r="I51" s="157"/>
      <c r="J51" s="155">
        <v>87717.91</v>
      </c>
      <c r="K51" s="37">
        <f t="shared" si="1"/>
        <v>72.09314175869542</v>
      </c>
      <c r="L51" s="36"/>
    </row>
    <row r="52" spans="1:12" s="72" customFormat="1" ht="12.75">
      <c r="A52" s="51"/>
      <c r="B52" s="40"/>
      <c r="C52" s="40"/>
      <c r="D52" s="40"/>
      <c r="E52" s="40">
        <v>3236</v>
      </c>
      <c r="F52" s="35" t="s">
        <v>102</v>
      </c>
      <c r="G52" s="155">
        <v>1225.03</v>
      </c>
      <c r="H52" s="157"/>
      <c r="I52" s="157"/>
      <c r="J52" s="157"/>
      <c r="K52" s="37"/>
      <c r="L52" s="36"/>
    </row>
    <row r="53" spans="1:12" s="72" customFormat="1" ht="12.75">
      <c r="A53" s="51"/>
      <c r="B53" s="40"/>
      <c r="C53" s="40"/>
      <c r="D53" s="40"/>
      <c r="E53" s="40">
        <v>3237</v>
      </c>
      <c r="F53" s="35" t="s">
        <v>103</v>
      </c>
      <c r="G53" s="155">
        <v>6442.59</v>
      </c>
      <c r="H53" s="157"/>
      <c r="I53" s="157"/>
      <c r="J53" s="155">
        <v>13264.36</v>
      </c>
      <c r="K53" s="37">
        <f t="shared" si="1"/>
        <v>205.8855211956682</v>
      </c>
      <c r="L53" s="36"/>
    </row>
    <row r="54" spans="1:12" s="72" customFormat="1" ht="12.75">
      <c r="A54" s="51"/>
      <c r="B54" s="40"/>
      <c r="C54" s="40"/>
      <c r="D54" s="40"/>
      <c r="E54" s="40">
        <v>3238</v>
      </c>
      <c r="F54" s="35" t="s">
        <v>104</v>
      </c>
      <c r="G54" s="155">
        <v>37835.94</v>
      </c>
      <c r="H54" s="157"/>
      <c r="I54" s="157"/>
      <c r="J54" s="155">
        <v>32591.69</v>
      </c>
      <c r="K54" s="37">
        <f t="shared" si="1"/>
        <v>86.13950122555431</v>
      </c>
      <c r="L54" s="36"/>
    </row>
    <row r="55" spans="1:12" s="72" customFormat="1" ht="12.75">
      <c r="A55" s="51"/>
      <c r="B55" s="40"/>
      <c r="C55" s="40"/>
      <c r="D55" s="40"/>
      <c r="E55" s="40">
        <v>3239</v>
      </c>
      <c r="F55" s="35" t="s">
        <v>105</v>
      </c>
      <c r="G55" s="155">
        <v>339.78</v>
      </c>
      <c r="H55" s="157"/>
      <c r="I55" s="157"/>
      <c r="J55" s="155">
        <v>1135.45</v>
      </c>
      <c r="K55" s="37">
        <f t="shared" si="1"/>
        <v>334.17211136617817</v>
      </c>
      <c r="L55" s="36"/>
    </row>
    <row r="56" spans="1:12" s="72" customFormat="1" ht="25.5">
      <c r="A56" s="51"/>
      <c r="B56" s="40"/>
      <c r="C56" s="40"/>
      <c r="D56" s="40">
        <v>324</v>
      </c>
      <c r="E56" s="40"/>
      <c r="F56" s="35" t="s">
        <v>106</v>
      </c>
      <c r="G56" s="157"/>
      <c r="H56" s="157"/>
      <c r="I56" s="157"/>
      <c r="J56" s="155">
        <v>579.77</v>
      </c>
      <c r="K56" s="37"/>
      <c r="L56" s="36"/>
    </row>
    <row r="57" spans="1:12" s="72" customFormat="1" ht="25.5">
      <c r="A57" s="51"/>
      <c r="B57" s="40"/>
      <c r="C57" s="40"/>
      <c r="D57" s="40"/>
      <c r="E57" s="40">
        <v>3241</v>
      </c>
      <c r="F57" s="35" t="s">
        <v>106</v>
      </c>
      <c r="G57" s="157"/>
      <c r="H57" s="157"/>
      <c r="I57" s="157"/>
      <c r="J57" s="155">
        <v>579.77</v>
      </c>
      <c r="K57" s="37"/>
      <c r="L57" s="36"/>
    </row>
    <row r="58" spans="1:12" s="72" customFormat="1" ht="12.75">
      <c r="A58" s="51"/>
      <c r="B58" s="40"/>
      <c r="C58" s="40"/>
      <c r="D58" s="40">
        <v>329</v>
      </c>
      <c r="E58" s="40"/>
      <c r="F58" s="35" t="s">
        <v>110</v>
      </c>
      <c r="G58" s="155">
        <v>12101.73</v>
      </c>
      <c r="H58" s="157"/>
      <c r="I58" s="157"/>
      <c r="J58" s="155">
        <v>18758.47</v>
      </c>
      <c r="K58" s="37">
        <f t="shared" si="1"/>
        <v>155.00651559735675</v>
      </c>
      <c r="L58" s="36"/>
    </row>
    <row r="59" spans="1:12" s="72" customFormat="1" ht="12.75">
      <c r="A59" s="51"/>
      <c r="B59" s="40"/>
      <c r="C59" s="40"/>
      <c r="D59" s="40"/>
      <c r="E59" s="40">
        <v>3292</v>
      </c>
      <c r="F59" s="35" t="s">
        <v>107</v>
      </c>
      <c r="G59" s="155">
        <v>1011.72</v>
      </c>
      <c r="H59" s="157"/>
      <c r="I59" s="157"/>
      <c r="J59" s="155">
        <v>603.65</v>
      </c>
      <c r="K59" s="37">
        <f t="shared" si="1"/>
        <v>59.66571778753015</v>
      </c>
      <c r="L59" s="36"/>
    </row>
    <row r="60" spans="1:12" s="72" customFormat="1" ht="12.75">
      <c r="A60" s="51"/>
      <c r="B60" s="40"/>
      <c r="C60" s="40"/>
      <c r="D60" s="40"/>
      <c r="E60" s="40">
        <v>3293</v>
      </c>
      <c r="F60" s="35" t="s">
        <v>108</v>
      </c>
      <c r="G60" s="155">
        <v>9819.19</v>
      </c>
      <c r="H60" s="157"/>
      <c r="I60" s="157"/>
      <c r="J60" s="155">
        <v>16817.69</v>
      </c>
      <c r="K60" s="37">
        <f t="shared" si="1"/>
        <v>171.27369976545924</v>
      </c>
      <c r="L60" s="36"/>
    </row>
    <row r="61" spans="1:12" s="72" customFormat="1" ht="12.75">
      <c r="A61" s="51"/>
      <c r="B61" s="40"/>
      <c r="C61" s="40"/>
      <c r="D61" s="40"/>
      <c r="E61" s="40">
        <v>3295</v>
      </c>
      <c r="F61" s="35" t="s">
        <v>109</v>
      </c>
      <c r="G61" s="155">
        <v>734.96</v>
      </c>
      <c r="H61" s="157"/>
      <c r="I61" s="157"/>
      <c r="J61" s="155">
        <v>824.43</v>
      </c>
      <c r="K61" s="37">
        <f t="shared" si="1"/>
        <v>112.17345161641448</v>
      </c>
      <c r="L61" s="36"/>
    </row>
    <row r="62" spans="1:12" s="72" customFormat="1" ht="12.75">
      <c r="A62" s="51"/>
      <c r="B62" s="40"/>
      <c r="C62" s="40"/>
      <c r="D62" s="40"/>
      <c r="E62" s="40">
        <v>3299</v>
      </c>
      <c r="F62" s="35" t="s">
        <v>110</v>
      </c>
      <c r="G62" s="155">
        <v>535.86</v>
      </c>
      <c r="H62" s="157"/>
      <c r="I62" s="157"/>
      <c r="J62" s="155">
        <v>512.7</v>
      </c>
      <c r="K62" s="37">
        <f t="shared" si="1"/>
        <v>95.67797559063935</v>
      </c>
      <c r="L62" s="36"/>
    </row>
    <row r="63" spans="1:12" s="72" customFormat="1" ht="12.75">
      <c r="A63" s="51"/>
      <c r="B63" s="40"/>
      <c r="C63" s="40">
        <v>34</v>
      </c>
      <c r="D63" s="40"/>
      <c r="E63" s="40"/>
      <c r="F63" s="35" t="s">
        <v>124</v>
      </c>
      <c r="G63" s="155">
        <v>78.54</v>
      </c>
      <c r="H63" s="156">
        <v>1291</v>
      </c>
      <c r="I63" s="156">
        <v>1291</v>
      </c>
      <c r="J63" s="155">
        <v>48.27</v>
      </c>
      <c r="K63" s="37">
        <f>SUM(J63/G63)*100</f>
        <v>61.45912910618792</v>
      </c>
      <c r="L63" s="37">
        <f>SUM(J63/I63)*100</f>
        <v>3.7389620449264136</v>
      </c>
    </row>
    <row r="64" spans="1:12" s="72" customFormat="1" ht="12.75">
      <c r="A64" s="51"/>
      <c r="B64" s="40"/>
      <c r="C64" s="40"/>
      <c r="D64" s="40">
        <v>343</v>
      </c>
      <c r="E64" s="40"/>
      <c r="F64" s="35" t="s">
        <v>125</v>
      </c>
      <c r="G64" s="155">
        <v>78.54</v>
      </c>
      <c r="H64" s="157"/>
      <c r="I64" s="157"/>
      <c r="J64" s="155">
        <v>48.27</v>
      </c>
      <c r="K64" s="37">
        <f>SUM(J64/G64)*100</f>
        <v>61.45912910618792</v>
      </c>
      <c r="L64" s="36"/>
    </row>
    <row r="65" spans="1:12" s="72" customFormat="1" ht="12.75">
      <c r="A65" s="51"/>
      <c r="B65" s="40"/>
      <c r="C65" s="40"/>
      <c r="D65" s="40"/>
      <c r="E65" s="40">
        <v>3433</v>
      </c>
      <c r="F65" s="35" t="s">
        <v>111</v>
      </c>
      <c r="G65" s="155">
        <v>78.54</v>
      </c>
      <c r="H65" s="157"/>
      <c r="I65" s="157"/>
      <c r="J65" s="155">
        <v>48.27</v>
      </c>
      <c r="K65" s="37">
        <f>SUM(J65/G65)*100</f>
        <v>61.45912910618792</v>
      </c>
      <c r="L65" s="36"/>
    </row>
    <row r="66" spans="1:12" s="72" customFormat="1" ht="12.75">
      <c r="A66" s="51"/>
      <c r="B66" s="40"/>
      <c r="C66" s="40">
        <v>35</v>
      </c>
      <c r="D66" s="40"/>
      <c r="E66" s="40"/>
      <c r="F66" s="35" t="s">
        <v>112</v>
      </c>
      <c r="G66" s="157"/>
      <c r="H66" s="156">
        <v>53090</v>
      </c>
      <c r="I66" s="156">
        <v>53090</v>
      </c>
      <c r="J66" s="157"/>
      <c r="K66" s="37"/>
      <c r="L66" s="36"/>
    </row>
    <row r="67" spans="1:12" s="72" customFormat="1" ht="25.5">
      <c r="A67" s="51"/>
      <c r="B67" s="40"/>
      <c r="C67" s="40">
        <v>37</v>
      </c>
      <c r="D67" s="40"/>
      <c r="E67" s="40"/>
      <c r="F67" s="35" t="s">
        <v>113</v>
      </c>
      <c r="G67" s="157"/>
      <c r="H67" s="156">
        <v>26545</v>
      </c>
      <c r="I67" s="156">
        <v>26545</v>
      </c>
      <c r="J67" s="155">
        <v>2373.58</v>
      </c>
      <c r="K67" s="37"/>
      <c r="L67" s="49">
        <f>SUM(J67/I67)*100</f>
        <v>8.941721604822</v>
      </c>
    </row>
    <row r="68" spans="1:12" s="72" customFormat="1" ht="25.5">
      <c r="A68" s="51"/>
      <c r="B68" s="40"/>
      <c r="C68" s="40"/>
      <c r="D68" s="40">
        <v>372</v>
      </c>
      <c r="E68" s="40"/>
      <c r="F68" s="35" t="s">
        <v>114</v>
      </c>
      <c r="G68" s="157"/>
      <c r="H68" s="157"/>
      <c r="I68" s="157"/>
      <c r="J68" s="155">
        <v>2373.58</v>
      </c>
      <c r="K68" s="37"/>
      <c r="L68" s="50"/>
    </row>
    <row r="69" spans="1:12" s="72" customFormat="1" ht="12.75">
      <c r="A69" s="51"/>
      <c r="B69" s="40"/>
      <c r="C69" s="40"/>
      <c r="D69" s="40"/>
      <c r="E69" s="40">
        <v>3721</v>
      </c>
      <c r="F69" s="35" t="s">
        <v>115</v>
      </c>
      <c r="G69" s="157"/>
      <c r="H69" s="157"/>
      <c r="I69" s="157"/>
      <c r="J69" s="155">
        <v>2373.58</v>
      </c>
      <c r="K69" s="37"/>
      <c r="L69" s="50"/>
    </row>
    <row r="70" spans="1:12" s="72" customFormat="1" ht="12.75">
      <c r="A70" s="51"/>
      <c r="B70" s="40"/>
      <c r="C70" s="40">
        <v>38</v>
      </c>
      <c r="D70" s="40"/>
      <c r="E70" s="40"/>
      <c r="F70" s="35" t="s">
        <v>116</v>
      </c>
      <c r="G70" s="157"/>
      <c r="H70" s="156">
        <v>14601</v>
      </c>
      <c r="I70" s="156">
        <v>14601</v>
      </c>
      <c r="J70" s="157"/>
      <c r="K70" s="37"/>
      <c r="L70" s="50"/>
    </row>
    <row r="71" spans="2:12" s="72" customFormat="1" ht="25.5">
      <c r="B71" s="93">
        <v>4</v>
      </c>
      <c r="C71" s="94"/>
      <c r="D71" s="94"/>
      <c r="E71" s="94"/>
      <c r="F71" s="46" t="s">
        <v>52</v>
      </c>
      <c r="G71" s="158">
        <f>SUM(G72+G75)</f>
        <v>49526.05</v>
      </c>
      <c r="H71" s="158">
        <f>SUM(H72+H75)</f>
        <v>446178</v>
      </c>
      <c r="I71" s="158">
        <f>SUM(I72+I75)</f>
        <v>446178</v>
      </c>
      <c r="J71" s="158">
        <f>SUM(J72+J75)</f>
        <v>7906.46</v>
      </c>
      <c r="K71" s="95">
        <f>SUM(J71/G71)*100</f>
        <v>15.964245079104833</v>
      </c>
      <c r="L71" s="95">
        <f>SUM(J71/I71)*100</f>
        <v>1.7720416515381754</v>
      </c>
    </row>
    <row r="72" spans="1:12" s="72" customFormat="1" ht="25.5">
      <c r="A72" s="51"/>
      <c r="B72" s="39"/>
      <c r="C72" s="48">
        <v>41</v>
      </c>
      <c r="D72" s="39"/>
      <c r="E72" s="39"/>
      <c r="F72" s="35" t="s">
        <v>79</v>
      </c>
      <c r="G72" s="155">
        <v>29843.72</v>
      </c>
      <c r="H72" s="156">
        <v>18582</v>
      </c>
      <c r="I72" s="156">
        <v>18582</v>
      </c>
      <c r="J72" s="157"/>
      <c r="K72" s="36"/>
      <c r="L72" s="36"/>
    </row>
    <row r="73" spans="1:12" s="72" customFormat="1" ht="12.75">
      <c r="A73" s="51"/>
      <c r="B73" s="39"/>
      <c r="C73" s="39"/>
      <c r="D73" s="40">
        <v>412</v>
      </c>
      <c r="E73" s="40"/>
      <c r="F73" s="35" t="s">
        <v>117</v>
      </c>
      <c r="G73" s="155">
        <v>29843.72</v>
      </c>
      <c r="H73" s="157"/>
      <c r="I73" s="157"/>
      <c r="J73" s="157"/>
      <c r="K73" s="36"/>
      <c r="L73" s="36"/>
    </row>
    <row r="74" spans="1:12" s="72" customFormat="1" ht="12.75">
      <c r="A74" s="51"/>
      <c r="B74" s="39"/>
      <c r="C74" s="39"/>
      <c r="D74" s="40"/>
      <c r="E74" s="40">
        <v>4123</v>
      </c>
      <c r="F74" s="35" t="s">
        <v>118</v>
      </c>
      <c r="G74" s="155">
        <v>29843.72</v>
      </c>
      <c r="H74" s="157"/>
      <c r="I74" s="157"/>
      <c r="J74" s="157"/>
      <c r="K74" s="36"/>
      <c r="L74" s="36"/>
    </row>
    <row r="75" spans="1:12" s="72" customFormat="1" ht="25.5">
      <c r="A75" s="51"/>
      <c r="B75" s="36"/>
      <c r="C75" s="47">
        <v>42</v>
      </c>
      <c r="D75" s="36"/>
      <c r="E75" s="36"/>
      <c r="F75" s="35" t="s">
        <v>119</v>
      </c>
      <c r="G75" s="155">
        <v>19682.33</v>
      </c>
      <c r="H75" s="156">
        <v>427596</v>
      </c>
      <c r="I75" s="156">
        <v>427596</v>
      </c>
      <c r="J75" s="155">
        <v>7906.46</v>
      </c>
      <c r="K75" s="37">
        <f>SUM(J75/G75)*100</f>
        <v>40.17034568569879</v>
      </c>
      <c r="L75" s="49">
        <f>SUM(J75/I75)*100</f>
        <v>1.8490491024237832</v>
      </c>
    </row>
    <row r="76" spans="1:12" s="72" customFormat="1" ht="12.75">
      <c r="A76" s="51"/>
      <c r="B76" s="36"/>
      <c r="C76" s="36"/>
      <c r="D76" s="36">
        <v>422</v>
      </c>
      <c r="E76" s="36"/>
      <c r="F76" s="35" t="s">
        <v>120</v>
      </c>
      <c r="G76" s="155">
        <v>19682.33</v>
      </c>
      <c r="H76" s="157"/>
      <c r="I76" s="157"/>
      <c r="J76" s="155">
        <v>7906.46</v>
      </c>
      <c r="K76" s="37">
        <f>SUM(J76/G76)*100</f>
        <v>40.17034568569879</v>
      </c>
      <c r="L76" s="36"/>
    </row>
    <row r="77" spans="1:12" s="72" customFormat="1" ht="12.75">
      <c r="A77" s="51"/>
      <c r="B77" s="36"/>
      <c r="C77" s="36"/>
      <c r="D77" s="36"/>
      <c r="E77" s="36">
        <v>4221</v>
      </c>
      <c r="F77" s="35" t="s">
        <v>121</v>
      </c>
      <c r="G77" s="155">
        <v>13224.4</v>
      </c>
      <c r="H77" s="157"/>
      <c r="I77" s="157"/>
      <c r="J77" s="155">
        <v>1314.94</v>
      </c>
      <c r="K77" s="37">
        <f>SUM(J77/G77)*100</f>
        <v>9.943286651946401</v>
      </c>
      <c r="L77" s="36"/>
    </row>
    <row r="78" spans="1:12" s="72" customFormat="1" ht="12.75">
      <c r="A78" s="51"/>
      <c r="B78" s="36"/>
      <c r="C78" s="36"/>
      <c r="D78" s="36"/>
      <c r="E78" s="36">
        <v>4222</v>
      </c>
      <c r="F78" s="35" t="s">
        <v>122</v>
      </c>
      <c r="G78" s="155">
        <v>2524.36</v>
      </c>
      <c r="H78" s="157"/>
      <c r="I78" s="157"/>
      <c r="J78" s="155">
        <v>4406.52</v>
      </c>
      <c r="K78" s="37">
        <f>SUM(J78/G78)*100</f>
        <v>174.5598884469727</v>
      </c>
      <c r="L78" s="36"/>
    </row>
    <row r="79" spans="1:12" s="72" customFormat="1" ht="12.75">
      <c r="A79" s="51"/>
      <c r="B79" s="36"/>
      <c r="C79" s="36"/>
      <c r="D79" s="36"/>
      <c r="E79" s="36">
        <v>4223</v>
      </c>
      <c r="F79" s="35" t="s">
        <v>123</v>
      </c>
      <c r="G79" s="155">
        <v>3933.57</v>
      </c>
      <c r="H79" s="157"/>
      <c r="I79" s="157"/>
      <c r="J79" s="155">
        <v>2185</v>
      </c>
      <c r="K79" s="37">
        <f>SUM(J79/G79)*100</f>
        <v>55.54750519248418</v>
      </c>
      <c r="L79" s="36"/>
    </row>
    <row r="80" spans="1:12" s="72" customFormat="1" ht="12.75">
      <c r="A80" s="5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s="21" customFormat="1" ht="11.2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1:12" s="21" customFormat="1" ht="11.2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1:12" s="21" customFormat="1" ht="11.2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1:12" s="21" customFormat="1" ht="11.2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</row>
    <row r="85" spans="1:12" s="21" customFormat="1" ht="11.2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1:12" s="21" customFormat="1" ht="11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</row>
    <row r="87" spans="1:12" s="21" customFormat="1" ht="11.2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1:12" s="21" customFormat="1" ht="11.2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1:12" s="21" customFormat="1" ht="11.2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0" spans="1:12" s="21" customFormat="1" ht="11.2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</row>
    <row r="91" spans="1:12" s="21" customFormat="1" ht="11.2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</row>
    <row r="92" spans="1:12" s="21" customFormat="1" ht="11.2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</row>
    <row r="93" spans="1:12" s="21" customFormat="1" ht="11.2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</row>
    <row r="94" spans="1:12" s="21" customFormat="1" ht="11.2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1:12" s="21" customFormat="1" ht="11.2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</row>
    <row r="96" spans="1:12" s="21" customFormat="1" ht="11.2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1:12" s="21" customFormat="1" ht="11.2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spans="1:12" s="21" customFormat="1" ht="11.2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</row>
    <row r="99" spans="1:12" s="21" customFormat="1" ht="11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1:12" s="21" customFormat="1" ht="11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s="21" customFormat="1" ht="11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s="21" customFormat="1" ht="11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s="21" customFormat="1" ht="11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s="21" customFormat="1" ht="11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s="21" customFormat="1" ht="11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1:12" s="21" customFormat="1" ht="11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1:12" s="21" customFormat="1" ht="11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1:12" s="21" customFormat="1" ht="11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1:12" s="21" customFormat="1" ht="11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s="21" customFormat="1" ht="11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s="21" customFormat="1" ht="11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1:12" s="21" customFormat="1" ht="11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  <row r="113" spans="1:12" s="21" customFormat="1" ht="11.2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</row>
    <row r="114" spans="1:12" s="21" customFormat="1" ht="11.2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</row>
    <row r="115" spans="1:12" s="21" customFormat="1" ht="11.2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</row>
  </sheetData>
  <sheetProtection/>
  <mergeCells count="7">
    <mergeCell ref="B25:F25"/>
    <mergeCell ref="B2:L2"/>
    <mergeCell ref="B4:L4"/>
    <mergeCell ref="B6:L6"/>
    <mergeCell ref="B8:F8"/>
    <mergeCell ref="B9:F9"/>
    <mergeCell ref="B24:F2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1" width="23.5" style="2" customWidth="1"/>
    <col min="2" max="2" width="34" style="2" customWidth="1"/>
    <col min="3" max="3" width="18.66015625" style="2" customWidth="1"/>
    <col min="4" max="4" width="25.83203125" style="2" customWidth="1"/>
    <col min="5" max="5" width="21" style="2" customWidth="1"/>
    <col min="6" max="6" width="18.83203125" style="2" customWidth="1"/>
    <col min="7" max="7" width="16.33203125" style="2" customWidth="1"/>
    <col min="8" max="8" width="16.83203125" style="2" customWidth="1"/>
  </cols>
  <sheetData>
    <row r="1" spans="1:8" s="21" customFormat="1" ht="11.25">
      <c r="A1" s="97"/>
      <c r="B1" s="97"/>
      <c r="C1" s="97"/>
      <c r="D1" s="97"/>
      <c r="E1" s="97"/>
      <c r="F1" s="97"/>
      <c r="G1" s="97"/>
      <c r="H1" s="97"/>
    </row>
    <row r="2" spans="1:8" s="21" customFormat="1" ht="11.25">
      <c r="A2" s="97"/>
      <c r="B2" s="97"/>
      <c r="C2" s="97"/>
      <c r="D2" s="97"/>
      <c r="E2" s="97"/>
      <c r="F2" s="97"/>
      <c r="G2" s="97"/>
      <c r="H2" s="97"/>
    </row>
    <row r="3" spans="1:13" ht="18">
      <c r="A3" s="159"/>
      <c r="B3" s="159"/>
      <c r="C3" s="159"/>
      <c r="D3" s="159"/>
      <c r="E3" s="159"/>
      <c r="F3" s="159"/>
      <c r="G3" s="159"/>
      <c r="H3" s="159"/>
      <c r="I3" s="53"/>
      <c r="J3" s="53"/>
      <c r="K3" s="53"/>
      <c r="L3" s="21"/>
      <c r="M3" s="21"/>
    </row>
    <row r="4" spans="1:13" ht="15" customHeight="1">
      <c r="A4" s="317" t="s">
        <v>126</v>
      </c>
      <c r="B4" s="317"/>
      <c r="C4" s="317"/>
      <c r="D4" s="317"/>
      <c r="E4" s="317"/>
      <c r="F4" s="317"/>
      <c r="G4" s="317"/>
      <c r="H4" s="317"/>
      <c r="I4" s="62"/>
      <c r="J4" s="62"/>
      <c r="K4" s="62"/>
      <c r="L4" s="21"/>
      <c r="M4" s="21"/>
    </row>
    <row r="5" spans="1:13" ht="18">
      <c r="A5" s="159"/>
      <c r="B5" s="159"/>
      <c r="C5" s="159"/>
      <c r="D5" s="159"/>
      <c r="E5" s="159"/>
      <c r="F5" s="159"/>
      <c r="G5" s="159"/>
      <c r="H5" s="159"/>
      <c r="I5" s="53"/>
      <c r="J5" s="53"/>
      <c r="K5" s="53"/>
      <c r="L5" s="21"/>
      <c r="M5" s="21"/>
    </row>
    <row r="6" spans="1:13" s="100" customFormat="1" ht="63" customHeight="1">
      <c r="A6" s="315" t="s">
        <v>11</v>
      </c>
      <c r="B6" s="315"/>
      <c r="C6" s="149" t="s">
        <v>68</v>
      </c>
      <c r="D6" s="149" t="s">
        <v>197</v>
      </c>
      <c r="E6" s="149" t="s">
        <v>13</v>
      </c>
      <c r="F6" s="149" t="s">
        <v>69</v>
      </c>
      <c r="G6" s="149" t="s">
        <v>15</v>
      </c>
      <c r="H6" s="149" t="s">
        <v>16</v>
      </c>
      <c r="I6" s="101"/>
      <c r="J6" s="101"/>
      <c r="K6" s="101"/>
      <c r="L6" s="72"/>
      <c r="M6" s="72"/>
    </row>
    <row r="7" spans="1:13" s="2" customFormat="1" ht="23.25" customHeight="1">
      <c r="A7" s="316">
        <v>1</v>
      </c>
      <c r="B7" s="316"/>
      <c r="C7" s="150">
        <v>2</v>
      </c>
      <c r="D7" s="150">
        <v>3</v>
      </c>
      <c r="E7" s="150">
        <v>4</v>
      </c>
      <c r="F7" s="150">
        <v>5</v>
      </c>
      <c r="G7" s="150" t="s">
        <v>17</v>
      </c>
      <c r="H7" s="150" t="s">
        <v>18</v>
      </c>
      <c r="I7" s="97"/>
      <c r="J7" s="97"/>
      <c r="K7" s="97"/>
      <c r="L7" s="97"/>
      <c r="M7" s="97"/>
    </row>
    <row r="8" spans="1:11" s="21" customFormat="1" ht="15" customHeight="1">
      <c r="A8" s="318" t="s">
        <v>70</v>
      </c>
      <c r="B8" s="319"/>
      <c r="C8" s="160">
        <f>C9</f>
        <v>1222026.3</v>
      </c>
      <c r="D8" s="161">
        <f>SUM(D9+D11)</f>
        <v>6119157</v>
      </c>
      <c r="E8" s="161">
        <f>SUM(E9+E11)</f>
        <v>6119157</v>
      </c>
      <c r="F8" s="160">
        <f>SUM(F9+F11)</f>
        <v>1682249.4100000001</v>
      </c>
      <c r="G8" s="160">
        <f>SUM(F8/C8)*100</f>
        <v>137.66065509392064</v>
      </c>
      <c r="H8" s="160">
        <f>SUM(F8/E8)*100</f>
        <v>27.49152227994804</v>
      </c>
      <c r="I8" s="63"/>
      <c r="J8" s="63"/>
      <c r="K8" s="63"/>
    </row>
    <row r="9" spans="1:11" s="21" customFormat="1" ht="15" customHeight="1">
      <c r="A9" s="102">
        <v>1</v>
      </c>
      <c r="B9" s="103" t="s">
        <v>128</v>
      </c>
      <c r="C9" s="158">
        <f>C10</f>
        <v>1222026.3</v>
      </c>
      <c r="D9" s="161">
        <f>D10</f>
        <v>5837166</v>
      </c>
      <c r="E9" s="161">
        <f>E10</f>
        <v>5837166</v>
      </c>
      <c r="F9" s="158">
        <f>F10</f>
        <v>1400258.62</v>
      </c>
      <c r="G9" s="160">
        <f aca="true" t="shared" si="0" ref="G9:G16">SUM(F9/C9)*100</f>
        <v>114.58498233630488</v>
      </c>
      <c r="H9" s="160">
        <f aca="true" t="shared" si="1" ref="H9:H18">SUM(F9/E9)*100</f>
        <v>23.988672242660225</v>
      </c>
      <c r="I9" s="63"/>
      <c r="J9" s="63"/>
      <c r="K9" s="63"/>
    </row>
    <row r="10" spans="1:11" s="97" customFormat="1" ht="15" customHeight="1">
      <c r="A10" s="104" t="s">
        <v>129</v>
      </c>
      <c r="B10" s="105" t="s">
        <v>128</v>
      </c>
      <c r="C10" s="155">
        <v>1222026.3</v>
      </c>
      <c r="D10" s="162">
        <v>5837166</v>
      </c>
      <c r="E10" s="162">
        <v>5837166</v>
      </c>
      <c r="F10" s="155">
        <v>1400258.62</v>
      </c>
      <c r="G10" s="163">
        <f t="shared" si="0"/>
        <v>114.58498233630488</v>
      </c>
      <c r="H10" s="163">
        <f t="shared" si="1"/>
        <v>23.988672242660225</v>
      </c>
      <c r="I10" s="64"/>
      <c r="J10" s="64"/>
      <c r="K10" s="64"/>
    </row>
    <row r="11" spans="1:11" s="21" customFormat="1" ht="15" customHeight="1">
      <c r="A11" s="102" t="s">
        <v>130</v>
      </c>
      <c r="B11" s="103" t="s">
        <v>131</v>
      </c>
      <c r="C11" s="158"/>
      <c r="D11" s="161">
        <f>D12</f>
        <v>281991</v>
      </c>
      <c r="E11" s="161">
        <f>E12</f>
        <v>281991</v>
      </c>
      <c r="F11" s="158">
        <v>281990.79</v>
      </c>
      <c r="G11" s="160"/>
      <c r="H11" s="160">
        <f t="shared" si="1"/>
        <v>99.99992552953817</v>
      </c>
      <c r="I11" s="65"/>
      <c r="J11" s="65"/>
      <c r="K11" s="65"/>
    </row>
    <row r="12" spans="1:11" s="97" customFormat="1" ht="15" customHeight="1">
      <c r="A12" s="104" t="s">
        <v>132</v>
      </c>
      <c r="B12" s="105" t="s">
        <v>133</v>
      </c>
      <c r="C12" s="155"/>
      <c r="D12" s="162">
        <v>281991</v>
      </c>
      <c r="E12" s="162">
        <v>281991</v>
      </c>
      <c r="F12" s="155">
        <v>281990.79</v>
      </c>
      <c r="G12" s="163"/>
      <c r="H12" s="163">
        <f t="shared" si="1"/>
        <v>99.99992552953817</v>
      </c>
      <c r="I12" s="64"/>
      <c r="J12" s="64"/>
      <c r="K12" s="64"/>
    </row>
    <row r="13" spans="1:11" s="97" customFormat="1" ht="15" customHeight="1">
      <c r="A13" s="104"/>
      <c r="B13" s="105"/>
      <c r="C13" s="155"/>
      <c r="D13" s="162"/>
      <c r="E13" s="162"/>
      <c r="F13" s="155"/>
      <c r="G13" s="163"/>
      <c r="H13" s="163"/>
      <c r="I13" s="64"/>
      <c r="J13" s="64"/>
      <c r="K13" s="64"/>
    </row>
    <row r="14" spans="1:11" s="21" customFormat="1" ht="15" customHeight="1">
      <c r="A14" s="318" t="s">
        <v>72</v>
      </c>
      <c r="B14" s="319"/>
      <c r="C14" s="160">
        <f>C15</f>
        <v>1222026.3</v>
      </c>
      <c r="D14" s="161">
        <v>6119157</v>
      </c>
      <c r="E14" s="161">
        <v>6119157</v>
      </c>
      <c r="F14" s="160">
        <v>1682249.41</v>
      </c>
      <c r="G14" s="160">
        <f t="shared" si="0"/>
        <v>137.66065509392064</v>
      </c>
      <c r="H14" s="160">
        <f t="shared" si="1"/>
        <v>27.49152227994804</v>
      </c>
      <c r="I14" s="65"/>
      <c r="J14" s="65"/>
      <c r="K14" s="65"/>
    </row>
    <row r="15" spans="1:11" s="21" customFormat="1" ht="15" customHeight="1">
      <c r="A15" s="102" t="s">
        <v>127</v>
      </c>
      <c r="B15" s="103" t="s">
        <v>128</v>
      </c>
      <c r="C15" s="158">
        <v>1222026.3</v>
      </c>
      <c r="D15" s="164">
        <v>5837166</v>
      </c>
      <c r="E15" s="164">
        <v>5837166</v>
      </c>
      <c r="F15" s="158">
        <v>1400258.62</v>
      </c>
      <c r="G15" s="160">
        <f t="shared" si="0"/>
        <v>114.58498233630488</v>
      </c>
      <c r="H15" s="160">
        <f t="shared" si="1"/>
        <v>23.988672242660225</v>
      </c>
      <c r="I15" s="65"/>
      <c r="J15" s="65"/>
      <c r="K15" s="65"/>
    </row>
    <row r="16" spans="1:11" s="97" customFormat="1" ht="15" customHeight="1">
      <c r="A16" s="104" t="s">
        <v>129</v>
      </c>
      <c r="B16" s="105" t="s">
        <v>128</v>
      </c>
      <c r="C16" s="155">
        <v>1222026.3</v>
      </c>
      <c r="D16" s="156">
        <v>5837166</v>
      </c>
      <c r="E16" s="156">
        <v>5837166</v>
      </c>
      <c r="F16" s="155">
        <v>1400258.62</v>
      </c>
      <c r="G16" s="163">
        <f t="shared" si="0"/>
        <v>114.58498233630488</v>
      </c>
      <c r="H16" s="163">
        <f t="shared" si="1"/>
        <v>23.988672242660225</v>
      </c>
      <c r="I16" s="64"/>
      <c r="J16" s="64"/>
      <c r="K16" s="64"/>
    </row>
    <row r="17" spans="1:11" s="96" customFormat="1" ht="15" customHeight="1">
      <c r="A17" s="102" t="s">
        <v>130</v>
      </c>
      <c r="B17" s="103" t="s">
        <v>131</v>
      </c>
      <c r="C17" s="158"/>
      <c r="D17" s="164">
        <v>281991</v>
      </c>
      <c r="E17" s="164">
        <v>281991</v>
      </c>
      <c r="F17" s="158">
        <v>281990.79</v>
      </c>
      <c r="G17" s="160"/>
      <c r="H17" s="160">
        <f t="shared" si="1"/>
        <v>99.99992552953817</v>
      </c>
      <c r="I17" s="65"/>
      <c r="J17" s="65"/>
      <c r="K17" s="65"/>
    </row>
    <row r="18" spans="1:11" s="21" customFormat="1" ht="15" customHeight="1">
      <c r="A18" s="104" t="s">
        <v>132</v>
      </c>
      <c r="B18" s="105" t="s">
        <v>133</v>
      </c>
      <c r="C18" s="155"/>
      <c r="D18" s="156">
        <v>281991</v>
      </c>
      <c r="E18" s="156">
        <v>281991</v>
      </c>
      <c r="F18" s="155">
        <v>281990.79</v>
      </c>
      <c r="G18" s="160"/>
      <c r="H18" s="163">
        <f t="shared" si="1"/>
        <v>99.99992552953817</v>
      </c>
      <c r="I18" s="64"/>
      <c r="J18" s="64"/>
      <c r="K18" s="64"/>
    </row>
    <row r="19" spans="1:11" s="21" customFormat="1" ht="12.75">
      <c r="A19" s="58"/>
      <c r="B19" s="59"/>
      <c r="C19" s="60"/>
      <c r="D19" s="61"/>
      <c r="E19" s="61"/>
      <c r="F19" s="60"/>
      <c r="G19" s="60"/>
      <c r="H19" s="60"/>
      <c r="I19" s="58"/>
      <c r="J19" s="58"/>
      <c r="K19" s="58"/>
    </row>
    <row r="20" spans="1:8" s="21" customFormat="1" ht="11.25">
      <c r="A20" s="97"/>
      <c r="B20" s="97"/>
      <c r="C20" s="97"/>
      <c r="D20" s="97"/>
      <c r="E20" s="97"/>
      <c r="F20" s="97"/>
      <c r="G20" s="97"/>
      <c r="H20" s="97"/>
    </row>
    <row r="21" spans="1:8" s="21" customFormat="1" ht="11.25">
      <c r="A21" s="97"/>
      <c r="B21" s="97"/>
      <c r="C21" s="97"/>
      <c r="D21" s="97"/>
      <c r="E21" s="97"/>
      <c r="F21" s="97"/>
      <c r="G21" s="97"/>
      <c r="H21" s="97"/>
    </row>
    <row r="22" spans="1:8" s="21" customFormat="1" ht="11.25">
      <c r="A22" s="97"/>
      <c r="B22" s="97"/>
      <c r="C22" s="97"/>
      <c r="D22" s="97"/>
      <c r="E22" s="97"/>
      <c r="F22" s="97"/>
      <c r="G22" s="97"/>
      <c r="H22" s="97"/>
    </row>
    <row r="23" spans="1:8" s="21" customFormat="1" ht="11.25">
      <c r="A23" s="97"/>
      <c r="B23" s="97"/>
      <c r="C23" s="97"/>
      <c r="D23" s="97"/>
      <c r="E23" s="97"/>
      <c r="F23" s="97"/>
      <c r="G23" s="97"/>
      <c r="H23" s="97"/>
    </row>
    <row r="24" spans="1:8" s="21" customFormat="1" ht="11.25">
      <c r="A24" s="97"/>
      <c r="B24" s="97"/>
      <c r="C24" s="97"/>
      <c r="D24" s="97"/>
      <c r="E24" s="97"/>
      <c r="F24" s="97"/>
      <c r="G24" s="97"/>
      <c r="H24" s="97"/>
    </row>
    <row r="25" spans="1:8" s="21" customFormat="1" ht="11.25">
      <c r="A25" s="97"/>
      <c r="B25" s="97"/>
      <c r="C25" s="97"/>
      <c r="D25" s="97"/>
      <c r="E25" s="97"/>
      <c r="F25" s="97"/>
      <c r="G25" s="97"/>
      <c r="H25" s="97"/>
    </row>
    <row r="26" spans="1:8" s="21" customFormat="1" ht="11.25">
      <c r="A26" s="97"/>
      <c r="B26" s="97"/>
      <c r="C26" s="97"/>
      <c r="D26" s="97"/>
      <c r="E26" s="97"/>
      <c r="F26" s="97"/>
      <c r="G26" s="97"/>
      <c r="H26" s="97"/>
    </row>
    <row r="27" spans="1:8" s="21" customFormat="1" ht="11.25">
      <c r="A27" s="97"/>
      <c r="B27" s="97"/>
      <c r="C27" s="97"/>
      <c r="D27" s="97"/>
      <c r="E27" s="97"/>
      <c r="F27" s="97"/>
      <c r="G27" s="97"/>
      <c r="H27" s="97"/>
    </row>
    <row r="28" spans="1:8" s="21" customFormat="1" ht="11.25">
      <c r="A28" s="97"/>
      <c r="B28" s="97"/>
      <c r="C28" s="97"/>
      <c r="D28" s="97"/>
      <c r="E28" s="97"/>
      <c r="F28" s="97"/>
      <c r="G28" s="97"/>
      <c r="H28" s="97"/>
    </row>
    <row r="29" spans="1:8" s="21" customFormat="1" ht="11.25">
      <c r="A29" s="97"/>
      <c r="B29" s="97"/>
      <c r="C29" s="97"/>
      <c r="D29" s="97"/>
      <c r="E29" s="97"/>
      <c r="F29" s="97"/>
      <c r="G29" s="97"/>
      <c r="H29" s="97"/>
    </row>
    <row r="30" spans="1:8" s="21" customFormat="1" ht="11.25">
      <c r="A30" s="97"/>
      <c r="B30" s="97"/>
      <c r="C30" s="97"/>
      <c r="D30" s="97"/>
      <c r="E30" s="97"/>
      <c r="F30" s="97"/>
      <c r="G30" s="97"/>
      <c r="H30" s="97"/>
    </row>
    <row r="31" spans="1:8" s="21" customFormat="1" ht="11.25">
      <c r="A31" s="97"/>
      <c r="B31" s="97"/>
      <c r="C31" s="97"/>
      <c r="D31" s="97"/>
      <c r="E31" s="97"/>
      <c r="F31" s="97"/>
      <c r="G31" s="97"/>
      <c r="H31" s="97"/>
    </row>
    <row r="32" spans="1:8" s="21" customFormat="1" ht="11.25">
      <c r="A32" s="97"/>
      <c r="B32" s="97"/>
      <c r="C32" s="97"/>
      <c r="D32" s="97"/>
      <c r="E32" s="97"/>
      <c r="F32" s="97"/>
      <c r="G32" s="97"/>
      <c r="H32" s="97"/>
    </row>
    <row r="33" spans="1:8" s="21" customFormat="1" ht="11.25">
      <c r="A33" s="97"/>
      <c r="B33" s="97"/>
      <c r="C33" s="97"/>
      <c r="D33" s="97"/>
      <c r="E33" s="97"/>
      <c r="F33" s="97"/>
      <c r="G33" s="97"/>
      <c r="H33" s="97"/>
    </row>
    <row r="34" spans="1:8" s="21" customFormat="1" ht="11.25">
      <c r="A34" s="97"/>
      <c r="B34" s="97"/>
      <c r="C34" s="97"/>
      <c r="D34" s="97"/>
      <c r="E34" s="97"/>
      <c r="F34" s="97"/>
      <c r="G34" s="97"/>
      <c r="H34" s="97"/>
    </row>
    <row r="35" spans="1:8" s="21" customFormat="1" ht="11.25">
      <c r="A35" s="97"/>
      <c r="B35" s="97"/>
      <c r="C35" s="97"/>
      <c r="D35" s="97"/>
      <c r="E35" s="97"/>
      <c r="F35" s="97"/>
      <c r="G35" s="97"/>
      <c r="H35" s="97"/>
    </row>
    <row r="36" spans="1:8" s="21" customFormat="1" ht="11.25">
      <c r="A36" s="97"/>
      <c r="B36" s="97"/>
      <c r="C36" s="97"/>
      <c r="D36" s="97"/>
      <c r="E36" s="97"/>
      <c r="F36" s="97"/>
      <c r="G36" s="97"/>
      <c r="H36" s="97"/>
    </row>
    <row r="37" spans="1:8" s="21" customFormat="1" ht="11.25">
      <c r="A37" s="97"/>
      <c r="B37" s="97"/>
      <c r="C37" s="97"/>
      <c r="D37" s="97"/>
      <c r="E37" s="97"/>
      <c r="F37" s="97"/>
      <c r="G37" s="97"/>
      <c r="H37" s="97"/>
    </row>
    <row r="38" spans="1:8" s="21" customFormat="1" ht="11.25">
      <c r="A38" s="97"/>
      <c r="B38" s="97"/>
      <c r="C38" s="97"/>
      <c r="D38" s="97"/>
      <c r="E38" s="97"/>
      <c r="F38" s="97"/>
      <c r="G38" s="97"/>
      <c r="H38" s="97"/>
    </row>
    <row r="39" spans="1:8" s="21" customFormat="1" ht="11.25">
      <c r="A39" s="97"/>
      <c r="B39" s="97"/>
      <c r="C39" s="97"/>
      <c r="D39" s="97"/>
      <c r="E39" s="97"/>
      <c r="F39" s="97"/>
      <c r="G39" s="97"/>
      <c r="H39" s="97"/>
    </row>
    <row r="40" spans="1:8" s="21" customFormat="1" ht="11.25">
      <c r="A40" s="97"/>
      <c r="B40" s="97"/>
      <c r="C40" s="97"/>
      <c r="D40" s="97"/>
      <c r="E40" s="97"/>
      <c r="F40" s="97"/>
      <c r="G40" s="97"/>
      <c r="H40" s="97"/>
    </row>
    <row r="41" spans="1:8" s="21" customFormat="1" ht="11.25">
      <c r="A41" s="97"/>
      <c r="B41" s="97"/>
      <c r="C41" s="97"/>
      <c r="D41" s="97"/>
      <c r="E41" s="97"/>
      <c r="F41" s="97"/>
      <c r="G41" s="97"/>
      <c r="H41" s="97"/>
    </row>
    <row r="42" spans="1:8" s="21" customFormat="1" ht="11.25">
      <c r="A42" s="97"/>
      <c r="B42" s="97"/>
      <c r="C42" s="97"/>
      <c r="D42" s="97"/>
      <c r="E42" s="97"/>
      <c r="F42" s="97"/>
      <c r="G42" s="97"/>
      <c r="H42" s="97"/>
    </row>
    <row r="43" spans="1:8" s="21" customFormat="1" ht="11.25">
      <c r="A43" s="97"/>
      <c r="B43" s="97"/>
      <c r="C43" s="97"/>
      <c r="D43" s="97"/>
      <c r="E43" s="97"/>
      <c r="F43" s="97"/>
      <c r="G43" s="97"/>
      <c r="H43" s="97"/>
    </row>
    <row r="44" spans="1:8" s="21" customFormat="1" ht="11.25">
      <c r="A44" s="97"/>
      <c r="B44" s="97"/>
      <c r="C44" s="97"/>
      <c r="D44" s="97"/>
      <c r="E44" s="97"/>
      <c r="F44" s="97"/>
      <c r="G44" s="97"/>
      <c r="H44" s="97"/>
    </row>
    <row r="45" spans="1:8" s="21" customFormat="1" ht="11.25">
      <c r="A45" s="97"/>
      <c r="B45" s="97"/>
      <c r="C45" s="97"/>
      <c r="D45" s="97"/>
      <c r="E45" s="97"/>
      <c r="F45" s="97"/>
      <c r="G45" s="97"/>
      <c r="H45" s="97"/>
    </row>
    <row r="46" spans="1:8" s="21" customFormat="1" ht="11.25">
      <c r="A46" s="97"/>
      <c r="B46" s="97"/>
      <c r="C46" s="97"/>
      <c r="D46" s="97"/>
      <c r="E46" s="97"/>
      <c r="F46" s="97"/>
      <c r="G46" s="97"/>
      <c r="H46" s="97"/>
    </row>
    <row r="47" spans="1:8" s="21" customFormat="1" ht="11.25">
      <c r="A47" s="97"/>
      <c r="B47" s="97"/>
      <c r="C47" s="97"/>
      <c r="D47" s="97"/>
      <c r="E47" s="97"/>
      <c r="F47" s="97"/>
      <c r="G47" s="97"/>
      <c r="H47" s="97"/>
    </row>
    <row r="48" spans="1:8" s="21" customFormat="1" ht="11.25">
      <c r="A48" s="97"/>
      <c r="B48" s="97"/>
      <c r="C48" s="97"/>
      <c r="D48" s="97"/>
      <c r="E48" s="97"/>
      <c r="F48" s="97"/>
      <c r="G48" s="97"/>
      <c r="H48" s="97"/>
    </row>
    <row r="49" spans="1:8" s="21" customFormat="1" ht="11.25">
      <c r="A49" s="97"/>
      <c r="B49" s="97"/>
      <c r="C49" s="97"/>
      <c r="D49" s="97"/>
      <c r="E49" s="97"/>
      <c r="F49" s="97"/>
      <c r="G49" s="97"/>
      <c r="H49" s="97"/>
    </row>
    <row r="50" spans="1:8" s="21" customFormat="1" ht="11.25">
      <c r="A50" s="97"/>
      <c r="B50" s="97"/>
      <c r="C50" s="97"/>
      <c r="D50" s="97"/>
      <c r="E50" s="97"/>
      <c r="F50" s="97"/>
      <c r="G50" s="97"/>
      <c r="H50" s="97"/>
    </row>
    <row r="51" spans="1:8" s="21" customFormat="1" ht="11.25">
      <c r="A51" s="97"/>
      <c r="B51" s="97"/>
      <c r="C51" s="97"/>
      <c r="D51" s="97"/>
      <c r="E51" s="97"/>
      <c r="F51" s="97"/>
      <c r="G51" s="97"/>
      <c r="H51" s="97"/>
    </row>
    <row r="52" spans="1:8" s="21" customFormat="1" ht="11.25">
      <c r="A52" s="97"/>
      <c r="B52" s="97"/>
      <c r="C52" s="97"/>
      <c r="D52" s="97"/>
      <c r="E52" s="97"/>
      <c r="F52" s="97"/>
      <c r="G52" s="97"/>
      <c r="H52" s="97"/>
    </row>
    <row r="53" spans="1:8" s="21" customFormat="1" ht="11.25">
      <c r="A53" s="97"/>
      <c r="B53" s="97"/>
      <c r="C53" s="97"/>
      <c r="D53" s="97"/>
      <c r="E53" s="97"/>
      <c r="F53" s="97"/>
      <c r="G53" s="97"/>
      <c r="H53" s="97"/>
    </row>
    <row r="54" spans="1:8" s="21" customFormat="1" ht="11.25">
      <c r="A54" s="97"/>
      <c r="B54" s="97"/>
      <c r="C54" s="97"/>
      <c r="D54" s="97"/>
      <c r="E54" s="97"/>
      <c r="F54" s="97"/>
      <c r="G54" s="97"/>
      <c r="H54" s="97"/>
    </row>
    <row r="55" spans="1:8" s="21" customFormat="1" ht="11.25">
      <c r="A55" s="97"/>
      <c r="B55" s="97"/>
      <c r="C55" s="97"/>
      <c r="D55" s="97"/>
      <c r="E55" s="97"/>
      <c r="F55" s="97"/>
      <c r="G55" s="97"/>
      <c r="H55" s="97"/>
    </row>
    <row r="56" spans="1:8" s="21" customFormat="1" ht="11.25">
      <c r="A56" s="97"/>
      <c r="B56" s="97"/>
      <c r="C56" s="97"/>
      <c r="D56" s="97"/>
      <c r="E56" s="97"/>
      <c r="F56" s="97"/>
      <c r="G56" s="97"/>
      <c r="H56" s="97"/>
    </row>
  </sheetData>
  <sheetProtection/>
  <mergeCells count="5">
    <mergeCell ref="A6:B6"/>
    <mergeCell ref="A7:B7"/>
    <mergeCell ref="A4:H4"/>
    <mergeCell ref="A8:B8"/>
    <mergeCell ref="A14:B1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0"/>
  <sheetViews>
    <sheetView zoomScalePageLayoutView="0" workbookViewId="0" topLeftCell="A1">
      <selection activeCell="D4" sqref="D4"/>
    </sheetView>
  </sheetViews>
  <sheetFormatPr defaultColWidth="9.33203125" defaultRowHeight="11.25"/>
  <cols>
    <col min="1" max="1" width="13.5" style="2" customWidth="1"/>
    <col min="2" max="2" width="53.83203125" style="2" customWidth="1"/>
    <col min="3" max="3" width="18.66015625" style="2" customWidth="1"/>
    <col min="4" max="4" width="20.5" style="2" customWidth="1"/>
    <col min="5" max="5" width="21.5" style="2" customWidth="1"/>
    <col min="6" max="6" width="18.66015625" style="2" customWidth="1"/>
    <col min="7" max="7" width="15.66015625" style="2" customWidth="1"/>
    <col min="8" max="8" width="17" style="2" customWidth="1"/>
    <col min="9" max="17" width="9.16015625" style="21" customWidth="1"/>
    <col min="18" max="42" width="9.33203125" style="21" customWidth="1"/>
  </cols>
  <sheetData>
    <row r="1" spans="1:8" s="21" customFormat="1" ht="11.25">
      <c r="A1" s="97"/>
      <c r="B1" s="97"/>
      <c r="C1" s="97"/>
      <c r="D1" s="97"/>
      <c r="E1" s="97"/>
      <c r="F1" s="97"/>
      <c r="G1" s="97"/>
      <c r="H1" s="97"/>
    </row>
    <row r="2" spans="1:11" ht="15" customHeight="1">
      <c r="A2" s="317" t="s">
        <v>134</v>
      </c>
      <c r="B2" s="317"/>
      <c r="C2" s="317"/>
      <c r="D2" s="317"/>
      <c r="E2" s="317"/>
      <c r="F2" s="317"/>
      <c r="G2" s="317"/>
      <c r="H2" s="317"/>
      <c r="I2" s="62"/>
      <c r="J2" s="62"/>
      <c r="K2" s="62"/>
    </row>
    <row r="3" spans="1:11" ht="18">
      <c r="A3" s="159"/>
      <c r="B3" s="159"/>
      <c r="C3" s="159"/>
      <c r="D3" s="159"/>
      <c r="E3" s="159"/>
      <c r="F3" s="159"/>
      <c r="G3" s="159"/>
      <c r="H3" s="159"/>
      <c r="I3" s="53"/>
      <c r="J3" s="53"/>
      <c r="K3" s="53"/>
    </row>
    <row r="4" spans="1:42" s="2" customFormat="1" ht="57.75" customHeight="1">
      <c r="A4" s="320" t="s">
        <v>11</v>
      </c>
      <c r="B4" s="320"/>
      <c r="C4" s="149" t="s">
        <v>194</v>
      </c>
      <c r="D4" s="149" t="s">
        <v>197</v>
      </c>
      <c r="E4" s="149" t="s">
        <v>13</v>
      </c>
      <c r="F4" s="149" t="s">
        <v>195</v>
      </c>
      <c r="G4" s="149" t="s">
        <v>15</v>
      </c>
      <c r="H4" s="149" t="s">
        <v>16</v>
      </c>
      <c r="I4" s="101"/>
      <c r="J4" s="101"/>
      <c r="K4" s="101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</row>
    <row r="5" spans="1:42" s="2" customFormat="1" ht="20.25" customHeight="1">
      <c r="A5" s="316">
        <v>1</v>
      </c>
      <c r="B5" s="316"/>
      <c r="C5" s="150">
        <v>2</v>
      </c>
      <c r="D5" s="150">
        <v>3</v>
      </c>
      <c r="E5" s="150">
        <v>4</v>
      </c>
      <c r="F5" s="150">
        <v>5</v>
      </c>
      <c r="G5" s="150" t="s">
        <v>17</v>
      </c>
      <c r="H5" s="150" t="s">
        <v>18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42" s="2" customFormat="1" ht="15" customHeight="1">
      <c r="A6" s="321" t="s">
        <v>72</v>
      </c>
      <c r="B6" s="322"/>
      <c r="C6" s="160">
        <f>C7</f>
        <v>1222026.3</v>
      </c>
      <c r="D6" s="160">
        <f>D7</f>
        <v>6119157</v>
      </c>
      <c r="E6" s="160">
        <f>E7</f>
        <v>6119157</v>
      </c>
      <c r="F6" s="160">
        <f>F7</f>
        <v>1682249.41</v>
      </c>
      <c r="G6" s="160">
        <f>SUM(F6/C6)*100</f>
        <v>137.66065509392064</v>
      </c>
      <c r="H6" s="160">
        <f>SUM(F6/E6)*100</f>
        <v>27.49152227994804</v>
      </c>
      <c r="I6" s="106"/>
      <c r="J6" s="106"/>
      <c r="K6" s="106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</row>
    <row r="7" spans="1:42" s="2" customFormat="1" ht="15" customHeight="1">
      <c r="A7" s="84" t="s">
        <v>135</v>
      </c>
      <c r="B7" s="85" t="s">
        <v>136</v>
      </c>
      <c r="C7" s="158">
        <v>1222026.3</v>
      </c>
      <c r="D7" s="164">
        <v>6119157</v>
      </c>
      <c r="E7" s="164">
        <v>6119157</v>
      </c>
      <c r="F7" s="158">
        <v>1682249.41</v>
      </c>
      <c r="G7" s="160">
        <f>SUM(F7/C7)*100</f>
        <v>137.66065509392064</v>
      </c>
      <c r="H7" s="160">
        <f>SUM(F7/E7)*100</f>
        <v>27.49152227994804</v>
      </c>
      <c r="I7" s="63"/>
      <c r="J7" s="63"/>
      <c r="K7" s="63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</row>
    <row r="8" spans="1:42" s="2" customFormat="1" ht="18" customHeight="1">
      <c r="A8" s="107" t="s">
        <v>137</v>
      </c>
      <c r="B8" s="108" t="s">
        <v>138</v>
      </c>
      <c r="C8" s="155">
        <v>1222026.3</v>
      </c>
      <c r="D8" s="156">
        <v>6119157</v>
      </c>
      <c r="E8" s="156">
        <v>6119157</v>
      </c>
      <c r="F8" s="155">
        <v>1682249.41</v>
      </c>
      <c r="G8" s="163">
        <f>SUM(F8/C8)*100</f>
        <v>137.66065509392064</v>
      </c>
      <c r="H8" s="163">
        <f>SUM(F8/E8)*100</f>
        <v>27.49152227994804</v>
      </c>
      <c r="I8" s="70"/>
      <c r="J8" s="70"/>
      <c r="K8" s="70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</row>
    <row r="9" spans="1:8" s="21" customFormat="1" ht="15" customHeight="1">
      <c r="A9" s="97"/>
      <c r="B9" s="97"/>
      <c r="C9" s="97"/>
      <c r="D9" s="97"/>
      <c r="E9" s="97"/>
      <c r="F9" s="97"/>
      <c r="G9" s="97"/>
      <c r="H9" s="97"/>
    </row>
    <row r="10" spans="1:8" s="21" customFormat="1" ht="11.25">
      <c r="A10" s="97"/>
      <c r="B10" s="97"/>
      <c r="C10" s="97"/>
      <c r="D10" s="97"/>
      <c r="E10" s="97"/>
      <c r="F10" s="97"/>
      <c r="G10" s="97"/>
      <c r="H10" s="97"/>
    </row>
    <row r="11" spans="1:8" s="21" customFormat="1" ht="11.25">
      <c r="A11" s="97"/>
      <c r="B11" s="97"/>
      <c r="C11" s="97"/>
      <c r="D11" s="97"/>
      <c r="E11" s="97"/>
      <c r="F11" s="97"/>
      <c r="G11" s="97"/>
      <c r="H11" s="97"/>
    </row>
    <row r="12" spans="1:8" s="21" customFormat="1" ht="11.25">
      <c r="A12" s="97"/>
      <c r="B12" s="97"/>
      <c r="C12" s="97"/>
      <c r="D12" s="97"/>
      <c r="E12" s="97"/>
      <c r="F12" s="97"/>
      <c r="G12" s="97"/>
      <c r="H12" s="97"/>
    </row>
    <row r="13" spans="1:8" s="21" customFormat="1" ht="11.25">
      <c r="A13" s="97"/>
      <c r="B13" s="97"/>
      <c r="C13" s="97"/>
      <c r="D13" s="97"/>
      <c r="E13" s="97"/>
      <c r="F13" s="97"/>
      <c r="G13" s="97"/>
      <c r="H13" s="97"/>
    </row>
    <row r="14" spans="1:8" s="21" customFormat="1" ht="11.25">
      <c r="A14" s="97"/>
      <c r="B14" s="97"/>
      <c r="C14" s="97"/>
      <c r="D14" s="97"/>
      <c r="E14" s="97"/>
      <c r="F14" s="97"/>
      <c r="G14" s="97"/>
      <c r="H14" s="97"/>
    </row>
    <row r="15" spans="1:8" s="21" customFormat="1" ht="11.25">
      <c r="A15" s="97"/>
      <c r="B15" s="97"/>
      <c r="C15" s="97"/>
      <c r="D15" s="97"/>
      <c r="E15" s="97"/>
      <c r="F15" s="97"/>
      <c r="G15" s="97"/>
      <c r="H15" s="97"/>
    </row>
    <row r="16" spans="1:8" s="21" customFormat="1" ht="11.25">
      <c r="A16" s="97"/>
      <c r="B16" s="97"/>
      <c r="C16" s="97"/>
      <c r="D16" s="97"/>
      <c r="E16" s="97"/>
      <c r="F16" s="97"/>
      <c r="G16" s="97"/>
      <c r="H16" s="97"/>
    </row>
    <row r="17" spans="1:8" s="21" customFormat="1" ht="11.25">
      <c r="A17" s="97"/>
      <c r="B17" s="97"/>
      <c r="C17" s="97"/>
      <c r="D17" s="97"/>
      <c r="E17" s="97"/>
      <c r="F17" s="97"/>
      <c r="G17" s="97"/>
      <c r="H17" s="97"/>
    </row>
    <row r="18" spans="1:8" s="21" customFormat="1" ht="11.25">
      <c r="A18" s="97"/>
      <c r="B18" s="97"/>
      <c r="C18" s="97"/>
      <c r="D18" s="97"/>
      <c r="E18" s="97"/>
      <c r="F18" s="97"/>
      <c r="G18" s="97"/>
      <c r="H18" s="97"/>
    </row>
    <row r="19" spans="1:8" s="21" customFormat="1" ht="11.25">
      <c r="A19" s="97"/>
      <c r="B19" s="97"/>
      <c r="C19" s="97"/>
      <c r="D19" s="97"/>
      <c r="E19" s="97"/>
      <c r="F19" s="97"/>
      <c r="G19" s="97"/>
      <c r="H19" s="97"/>
    </row>
    <row r="20" spans="1:8" s="21" customFormat="1" ht="11.25">
      <c r="A20" s="97"/>
      <c r="B20" s="97"/>
      <c r="C20" s="97"/>
      <c r="D20" s="97"/>
      <c r="E20" s="97"/>
      <c r="F20" s="97"/>
      <c r="G20" s="97"/>
      <c r="H20" s="97"/>
    </row>
    <row r="21" spans="1:8" s="21" customFormat="1" ht="11.25">
      <c r="A21" s="97"/>
      <c r="B21" s="97"/>
      <c r="C21" s="97"/>
      <c r="D21" s="97"/>
      <c r="E21" s="97"/>
      <c r="F21" s="97"/>
      <c r="G21" s="97"/>
      <c r="H21" s="97"/>
    </row>
    <row r="22" spans="1:8" s="21" customFormat="1" ht="11.25">
      <c r="A22" s="97"/>
      <c r="B22" s="97"/>
      <c r="C22" s="97"/>
      <c r="D22" s="97"/>
      <c r="E22" s="97"/>
      <c r="F22" s="97"/>
      <c r="G22" s="97"/>
      <c r="H22" s="97"/>
    </row>
    <row r="23" spans="1:8" s="21" customFormat="1" ht="11.25">
      <c r="A23" s="97"/>
      <c r="B23" s="97"/>
      <c r="C23" s="97"/>
      <c r="D23" s="97"/>
      <c r="E23" s="97"/>
      <c r="F23" s="97"/>
      <c r="G23" s="97"/>
      <c r="H23" s="97"/>
    </row>
    <row r="24" spans="1:8" s="21" customFormat="1" ht="11.25">
      <c r="A24" s="97"/>
      <c r="B24" s="97"/>
      <c r="C24" s="97"/>
      <c r="D24" s="97"/>
      <c r="E24" s="97"/>
      <c r="F24" s="97"/>
      <c r="G24" s="97"/>
      <c r="H24" s="97"/>
    </row>
    <row r="25" spans="1:8" s="21" customFormat="1" ht="11.25">
      <c r="A25" s="97"/>
      <c r="B25" s="97"/>
      <c r="C25" s="97"/>
      <c r="D25" s="97"/>
      <c r="E25" s="97"/>
      <c r="F25" s="97"/>
      <c r="G25" s="97"/>
      <c r="H25" s="97"/>
    </row>
    <row r="26" spans="1:8" s="21" customFormat="1" ht="11.25">
      <c r="A26" s="97"/>
      <c r="B26" s="97"/>
      <c r="C26" s="97"/>
      <c r="D26" s="97"/>
      <c r="E26" s="97"/>
      <c r="F26" s="97"/>
      <c r="G26" s="97"/>
      <c r="H26" s="97"/>
    </row>
    <row r="27" spans="1:8" s="21" customFormat="1" ht="11.25">
      <c r="A27" s="97"/>
      <c r="B27" s="97"/>
      <c r="C27" s="97"/>
      <c r="D27" s="97"/>
      <c r="E27" s="97"/>
      <c r="F27" s="97"/>
      <c r="G27" s="97"/>
      <c r="H27" s="97"/>
    </row>
    <row r="28" spans="1:8" s="21" customFormat="1" ht="11.25">
      <c r="A28" s="97"/>
      <c r="B28" s="97"/>
      <c r="C28" s="97"/>
      <c r="D28" s="97"/>
      <c r="E28" s="97"/>
      <c r="F28" s="97"/>
      <c r="G28" s="97"/>
      <c r="H28" s="97"/>
    </row>
    <row r="29" spans="1:8" s="21" customFormat="1" ht="11.25">
      <c r="A29" s="97"/>
      <c r="B29" s="97"/>
      <c r="C29" s="97"/>
      <c r="D29" s="97"/>
      <c r="E29" s="97"/>
      <c r="F29" s="97"/>
      <c r="G29" s="97"/>
      <c r="H29" s="97"/>
    </row>
    <row r="30" spans="1:8" s="21" customFormat="1" ht="11.25">
      <c r="A30" s="97"/>
      <c r="B30" s="97"/>
      <c r="C30" s="97"/>
      <c r="D30" s="97"/>
      <c r="E30" s="97"/>
      <c r="F30" s="97"/>
      <c r="G30" s="97"/>
      <c r="H30" s="97"/>
    </row>
    <row r="31" spans="1:8" s="21" customFormat="1" ht="11.25">
      <c r="A31" s="97"/>
      <c r="B31" s="97"/>
      <c r="C31" s="97"/>
      <c r="D31" s="97"/>
      <c r="E31" s="97"/>
      <c r="F31" s="97"/>
      <c r="G31" s="97"/>
      <c r="H31" s="97"/>
    </row>
    <row r="32" spans="1:8" s="21" customFormat="1" ht="11.25">
      <c r="A32" s="97"/>
      <c r="B32" s="97"/>
      <c r="C32" s="97"/>
      <c r="D32" s="97"/>
      <c r="E32" s="97"/>
      <c r="F32" s="97"/>
      <c r="G32" s="97"/>
      <c r="H32" s="97"/>
    </row>
    <row r="33" spans="1:8" s="21" customFormat="1" ht="11.25">
      <c r="A33" s="97"/>
      <c r="B33" s="97"/>
      <c r="C33" s="97"/>
      <c r="D33" s="97"/>
      <c r="E33" s="97"/>
      <c r="F33" s="97"/>
      <c r="G33" s="97"/>
      <c r="H33" s="97"/>
    </row>
    <row r="34" spans="1:8" s="21" customFormat="1" ht="11.25">
      <c r="A34" s="97"/>
      <c r="B34" s="97"/>
      <c r="C34" s="97"/>
      <c r="D34" s="97"/>
      <c r="E34" s="97"/>
      <c r="F34" s="97"/>
      <c r="G34" s="97"/>
      <c r="H34" s="97"/>
    </row>
    <row r="35" spans="1:8" s="21" customFormat="1" ht="11.25">
      <c r="A35" s="97"/>
      <c r="B35" s="97"/>
      <c r="C35" s="97"/>
      <c r="D35" s="97"/>
      <c r="E35" s="97"/>
      <c r="F35" s="97"/>
      <c r="G35" s="97"/>
      <c r="H35" s="97"/>
    </row>
    <row r="36" spans="1:8" s="21" customFormat="1" ht="11.25">
      <c r="A36" s="97"/>
      <c r="B36" s="97"/>
      <c r="C36" s="97"/>
      <c r="D36" s="97"/>
      <c r="E36" s="97"/>
      <c r="F36" s="97"/>
      <c r="G36" s="97"/>
      <c r="H36" s="97"/>
    </row>
    <row r="37" spans="1:8" s="21" customFormat="1" ht="11.25">
      <c r="A37" s="97"/>
      <c r="B37" s="97"/>
      <c r="C37" s="97"/>
      <c r="D37" s="97"/>
      <c r="E37" s="97"/>
      <c r="F37" s="97"/>
      <c r="G37" s="97"/>
      <c r="H37" s="97"/>
    </row>
    <row r="38" spans="1:8" s="21" customFormat="1" ht="11.25">
      <c r="A38" s="97"/>
      <c r="B38" s="97"/>
      <c r="C38" s="97"/>
      <c r="D38" s="97"/>
      <c r="E38" s="97"/>
      <c r="F38" s="97"/>
      <c r="G38" s="97"/>
      <c r="H38" s="97"/>
    </row>
    <row r="39" spans="1:8" s="21" customFormat="1" ht="11.25">
      <c r="A39" s="97"/>
      <c r="B39" s="97"/>
      <c r="C39" s="97"/>
      <c r="D39" s="97"/>
      <c r="E39" s="97"/>
      <c r="F39" s="97"/>
      <c r="G39" s="97"/>
      <c r="H39" s="97"/>
    </row>
    <row r="40" spans="1:8" s="21" customFormat="1" ht="11.25">
      <c r="A40" s="97"/>
      <c r="B40" s="97"/>
      <c r="C40" s="97"/>
      <c r="D40" s="97"/>
      <c r="E40" s="97"/>
      <c r="F40" s="97"/>
      <c r="G40" s="97"/>
      <c r="H40" s="97"/>
    </row>
    <row r="41" spans="1:8" s="21" customFormat="1" ht="11.25">
      <c r="A41" s="97"/>
      <c r="B41" s="97"/>
      <c r="C41" s="97"/>
      <c r="D41" s="97"/>
      <c r="E41" s="97"/>
      <c r="F41" s="97"/>
      <c r="G41" s="97"/>
      <c r="H41" s="97"/>
    </row>
    <row r="42" spans="1:8" s="21" customFormat="1" ht="11.25">
      <c r="A42" s="97"/>
      <c r="B42" s="97"/>
      <c r="C42" s="97"/>
      <c r="D42" s="97"/>
      <c r="E42" s="97"/>
      <c r="F42" s="97"/>
      <c r="G42" s="97"/>
      <c r="H42" s="97"/>
    </row>
    <row r="43" spans="1:8" s="21" customFormat="1" ht="11.25">
      <c r="A43" s="97"/>
      <c r="B43" s="97"/>
      <c r="C43" s="97"/>
      <c r="D43" s="97"/>
      <c r="E43" s="97"/>
      <c r="F43" s="97"/>
      <c r="G43" s="97"/>
      <c r="H43" s="97"/>
    </row>
    <row r="44" spans="1:8" s="21" customFormat="1" ht="11.25">
      <c r="A44" s="97"/>
      <c r="B44" s="97"/>
      <c r="C44" s="97"/>
      <c r="D44" s="97"/>
      <c r="E44" s="97"/>
      <c r="F44" s="97"/>
      <c r="G44" s="97"/>
      <c r="H44" s="97"/>
    </row>
    <row r="45" spans="1:8" s="21" customFormat="1" ht="11.25">
      <c r="A45" s="97"/>
      <c r="B45" s="97"/>
      <c r="C45" s="97"/>
      <c r="D45" s="97"/>
      <c r="E45" s="97"/>
      <c r="F45" s="97"/>
      <c r="G45" s="97"/>
      <c r="H45" s="97"/>
    </row>
    <row r="46" spans="1:8" s="21" customFormat="1" ht="11.25">
      <c r="A46" s="97"/>
      <c r="B46" s="97"/>
      <c r="C46" s="97"/>
      <c r="D46" s="97"/>
      <c r="E46" s="97"/>
      <c r="F46" s="97"/>
      <c r="G46" s="97"/>
      <c r="H46" s="97"/>
    </row>
    <row r="47" spans="1:8" s="21" customFormat="1" ht="11.25">
      <c r="A47" s="97"/>
      <c r="B47" s="97"/>
      <c r="C47" s="97"/>
      <c r="D47" s="97"/>
      <c r="E47" s="97"/>
      <c r="F47" s="97"/>
      <c r="G47" s="97"/>
      <c r="H47" s="97"/>
    </row>
    <row r="48" spans="1:8" s="21" customFormat="1" ht="11.25">
      <c r="A48" s="97"/>
      <c r="B48" s="97"/>
      <c r="C48" s="97"/>
      <c r="D48" s="97"/>
      <c r="E48" s="97"/>
      <c r="F48" s="97"/>
      <c r="G48" s="97"/>
      <c r="H48" s="97"/>
    </row>
    <row r="49" spans="1:8" s="21" customFormat="1" ht="11.25">
      <c r="A49" s="97"/>
      <c r="B49" s="97"/>
      <c r="C49" s="97"/>
      <c r="D49" s="97"/>
      <c r="E49" s="97"/>
      <c r="F49" s="97"/>
      <c r="G49" s="97"/>
      <c r="H49" s="97"/>
    </row>
    <row r="50" spans="1:8" s="21" customFormat="1" ht="11.25">
      <c r="A50" s="97"/>
      <c r="B50" s="97"/>
      <c r="C50" s="97"/>
      <c r="D50" s="97"/>
      <c r="E50" s="97"/>
      <c r="F50" s="97"/>
      <c r="G50" s="97"/>
      <c r="H50" s="97"/>
    </row>
    <row r="51" spans="1:8" s="21" customFormat="1" ht="11.25">
      <c r="A51" s="97"/>
      <c r="B51" s="97"/>
      <c r="C51" s="97"/>
      <c r="D51" s="97"/>
      <c r="E51" s="97"/>
      <c r="F51" s="97"/>
      <c r="G51" s="97"/>
      <c r="H51" s="97"/>
    </row>
    <row r="52" spans="1:8" s="21" customFormat="1" ht="11.25">
      <c r="A52" s="97"/>
      <c r="B52" s="97"/>
      <c r="C52" s="97"/>
      <c r="D52" s="97"/>
      <c r="E52" s="97"/>
      <c r="F52" s="97"/>
      <c r="G52" s="97"/>
      <c r="H52" s="97"/>
    </row>
    <row r="53" spans="1:8" s="21" customFormat="1" ht="11.25">
      <c r="A53" s="97"/>
      <c r="B53" s="97"/>
      <c r="C53" s="97"/>
      <c r="D53" s="97"/>
      <c r="E53" s="97"/>
      <c r="F53" s="97"/>
      <c r="G53" s="97"/>
      <c r="H53" s="97"/>
    </row>
    <row r="54" spans="1:8" s="21" customFormat="1" ht="11.25">
      <c r="A54" s="97"/>
      <c r="B54" s="97"/>
      <c r="C54" s="97"/>
      <c r="D54" s="97"/>
      <c r="E54" s="97"/>
      <c r="F54" s="97"/>
      <c r="G54" s="97"/>
      <c r="H54" s="97"/>
    </row>
    <row r="55" spans="1:8" s="21" customFormat="1" ht="11.25">
      <c r="A55" s="97"/>
      <c r="B55" s="97"/>
      <c r="C55" s="97"/>
      <c r="D55" s="97"/>
      <c r="E55" s="97"/>
      <c r="F55" s="97"/>
      <c r="G55" s="97"/>
      <c r="H55" s="97"/>
    </row>
    <row r="56" spans="1:8" s="21" customFormat="1" ht="11.25">
      <c r="A56" s="97"/>
      <c r="B56" s="97"/>
      <c r="C56" s="97"/>
      <c r="D56" s="97"/>
      <c r="E56" s="97"/>
      <c r="F56" s="97"/>
      <c r="G56" s="97"/>
      <c r="H56" s="97"/>
    </row>
    <row r="57" spans="1:8" s="21" customFormat="1" ht="11.25">
      <c r="A57" s="97"/>
      <c r="B57" s="97"/>
      <c r="C57" s="97"/>
      <c r="D57" s="97"/>
      <c r="E57" s="97"/>
      <c r="F57" s="97"/>
      <c r="G57" s="97"/>
      <c r="H57" s="97"/>
    </row>
    <row r="58" spans="1:8" s="21" customFormat="1" ht="11.25">
      <c r="A58" s="97"/>
      <c r="B58" s="97"/>
      <c r="C58" s="97"/>
      <c r="D58" s="97"/>
      <c r="E58" s="97"/>
      <c r="F58" s="97"/>
      <c r="G58" s="97"/>
      <c r="H58" s="97"/>
    </row>
    <row r="59" spans="1:8" s="21" customFormat="1" ht="11.25">
      <c r="A59" s="97"/>
      <c r="B59" s="97"/>
      <c r="C59" s="97"/>
      <c r="D59" s="97"/>
      <c r="E59" s="97"/>
      <c r="F59" s="97"/>
      <c r="G59" s="97"/>
      <c r="H59" s="97"/>
    </row>
    <row r="60" spans="1:8" s="21" customFormat="1" ht="11.25">
      <c r="A60" s="97"/>
      <c r="B60" s="97"/>
      <c r="C60" s="97"/>
      <c r="D60" s="97"/>
      <c r="E60" s="97"/>
      <c r="F60" s="97"/>
      <c r="G60" s="97"/>
      <c r="H60" s="97"/>
    </row>
    <row r="61" spans="1:8" s="21" customFormat="1" ht="11.25">
      <c r="A61" s="97"/>
      <c r="B61" s="97"/>
      <c r="C61" s="97"/>
      <c r="D61" s="97"/>
      <c r="E61" s="97"/>
      <c r="F61" s="97"/>
      <c r="G61" s="97"/>
      <c r="H61" s="97"/>
    </row>
    <row r="62" spans="1:8" s="21" customFormat="1" ht="11.25">
      <c r="A62" s="97"/>
      <c r="B62" s="97"/>
      <c r="C62" s="97"/>
      <c r="D62" s="97"/>
      <c r="E62" s="97"/>
      <c r="F62" s="97"/>
      <c r="G62" s="97"/>
      <c r="H62" s="97"/>
    </row>
    <row r="63" spans="1:8" s="21" customFormat="1" ht="11.25">
      <c r="A63" s="97"/>
      <c r="B63" s="97"/>
      <c r="C63" s="97"/>
      <c r="D63" s="97"/>
      <c r="E63" s="97"/>
      <c r="F63" s="97"/>
      <c r="G63" s="97"/>
      <c r="H63" s="97"/>
    </row>
    <row r="64" spans="1:8" s="21" customFormat="1" ht="11.25">
      <c r="A64" s="97"/>
      <c r="B64" s="97"/>
      <c r="C64" s="97"/>
      <c r="D64" s="97"/>
      <c r="E64" s="97"/>
      <c r="F64" s="97"/>
      <c r="G64" s="97"/>
      <c r="H64" s="97"/>
    </row>
    <row r="65" spans="1:8" s="21" customFormat="1" ht="11.25">
      <c r="A65" s="97"/>
      <c r="B65" s="97"/>
      <c r="C65" s="97"/>
      <c r="D65" s="97"/>
      <c r="E65" s="97"/>
      <c r="F65" s="97"/>
      <c r="G65" s="97"/>
      <c r="H65" s="97"/>
    </row>
    <row r="66" spans="1:8" s="21" customFormat="1" ht="11.25">
      <c r="A66" s="97"/>
      <c r="B66" s="97"/>
      <c r="C66" s="97"/>
      <c r="D66" s="97"/>
      <c r="E66" s="97"/>
      <c r="F66" s="97"/>
      <c r="G66" s="97"/>
      <c r="H66" s="97"/>
    </row>
    <row r="67" spans="1:8" s="21" customFormat="1" ht="11.25">
      <c r="A67" s="97"/>
      <c r="B67" s="97"/>
      <c r="C67" s="97"/>
      <c r="D67" s="97"/>
      <c r="E67" s="97"/>
      <c r="F67" s="97"/>
      <c r="G67" s="97"/>
      <c r="H67" s="97"/>
    </row>
    <row r="68" spans="1:8" s="21" customFormat="1" ht="11.25">
      <c r="A68" s="97"/>
      <c r="B68" s="97"/>
      <c r="C68" s="97"/>
      <c r="D68" s="97"/>
      <c r="E68" s="97"/>
      <c r="F68" s="97"/>
      <c r="G68" s="97"/>
      <c r="H68" s="97"/>
    </row>
    <row r="69" spans="1:8" s="21" customFormat="1" ht="11.25">
      <c r="A69" s="97"/>
      <c r="B69" s="97"/>
      <c r="C69" s="97"/>
      <c r="D69" s="97"/>
      <c r="E69" s="97"/>
      <c r="F69" s="97"/>
      <c r="G69" s="97"/>
      <c r="H69" s="97"/>
    </row>
    <row r="70" spans="1:8" s="21" customFormat="1" ht="11.25">
      <c r="A70" s="97"/>
      <c r="B70" s="97"/>
      <c r="C70" s="97"/>
      <c r="D70" s="97"/>
      <c r="E70" s="97"/>
      <c r="F70" s="97"/>
      <c r="G70" s="97"/>
      <c r="H70" s="97"/>
    </row>
    <row r="71" spans="1:8" s="21" customFormat="1" ht="11.25">
      <c r="A71" s="97"/>
      <c r="B71" s="97"/>
      <c r="C71" s="97"/>
      <c r="D71" s="97"/>
      <c r="E71" s="97"/>
      <c r="F71" s="97"/>
      <c r="G71" s="97"/>
      <c r="H71" s="97"/>
    </row>
    <row r="72" spans="1:8" s="21" customFormat="1" ht="11.25">
      <c r="A72" s="97"/>
      <c r="B72" s="97"/>
      <c r="C72" s="97"/>
      <c r="D72" s="97"/>
      <c r="E72" s="97"/>
      <c r="F72" s="97"/>
      <c r="G72" s="97"/>
      <c r="H72" s="97"/>
    </row>
    <row r="73" spans="1:8" s="21" customFormat="1" ht="11.25">
      <c r="A73" s="97"/>
      <c r="B73" s="97"/>
      <c r="C73" s="97"/>
      <c r="D73" s="97"/>
      <c r="E73" s="97"/>
      <c r="F73" s="97"/>
      <c r="G73" s="97"/>
      <c r="H73" s="97"/>
    </row>
    <row r="74" spans="1:8" s="21" customFormat="1" ht="11.25">
      <c r="A74" s="97"/>
      <c r="B74" s="97"/>
      <c r="C74" s="97"/>
      <c r="D74" s="97"/>
      <c r="E74" s="97"/>
      <c r="F74" s="97"/>
      <c r="G74" s="97"/>
      <c r="H74" s="97"/>
    </row>
    <row r="75" spans="1:8" s="21" customFormat="1" ht="11.25">
      <c r="A75" s="97"/>
      <c r="B75" s="97"/>
      <c r="C75" s="97"/>
      <c r="D75" s="97"/>
      <c r="E75" s="97"/>
      <c r="F75" s="97"/>
      <c r="G75" s="97"/>
      <c r="H75" s="97"/>
    </row>
    <row r="76" spans="1:8" s="21" customFormat="1" ht="11.25">
      <c r="A76" s="97"/>
      <c r="B76" s="97"/>
      <c r="C76" s="97"/>
      <c r="D76" s="97"/>
      <c r="E76" s="97"/>
      <c r="F76" s="97"/>
      <c r="G76" s="97"/>
      <c r="H76" s="97"/>
    </row>
    <row r="77" spans="1:8" s="21" customFormat="1" ht="11.25">
      <c r="A77" s="97"/>
      <c r="B77" s="97"/>
      <c r="C77" s="97"/>
      <c r="D77" s="97"/>
      <c r="E77" s="97"/>
      <c r="F77" s="97"/>
      <c r="G77" s="97"/>
      <c r="H77" s="97"/>
    </row>
    <row r="78" spans="1:8" s="21" customFormat="1" ht="11.25">
      <c r="A78" s="97"/>
      <c r="B78" s="97"/>
      <c r="C78" s="97"/>
      <c r="D78" s="97"/>
      <c r="E78" s="97"/>
      <c r="F78" s="97"/>
      <c r="G78" s="97"/>
      <c r="H78" s="97"/>
    </row>
    <row r="79" spans="1:8" s="21" customFormat="1" ht="11.25">
      <c r="A79" s="97"/>
      <c r="B79" s="97"/>
      <c r="C79" s="97"/>
      <c r="D79" s="97"/>
      <c r="E79" s="97"/>
      <c r="F79" s="97"/>
      <c r="G79" s="97"/>
      <c r="H79" s="97"/>
    </row>
    <row r="80" spans="1:8" s="21" customFormat="1" ht="11.25">
      <c r="A80" s="97"/>
      <c r="B80" s="97"/>
      <c r="C80" s="97"/>
      <c r="D80" s="97"/>
      <c r="E80" s="97"/>
      <c r="F80" s="97"/>
      <c r="G80" s="97"/>
      <c r="H80" s="97"/>
    </row>
    <row r="81" spans="1:8" s="21" customFormat="1" ht="11.25">
      <c r="A81" s="97"/>
      <c r="B81" s="97"/>
      <c r="C81" s="97"/>
      <c r="D81" s="97"/>
      <c r="E81" s="97"/>
      <c r="F81" s="97"/>
      <c r="G81" s="97"/>
      <c r="H81" s="97"/>
    </row>
    <row r="82" spans="1:8" s="21" customFormat="1" ht="11.25">
      <c r="A82" s="97"/>
      <c r="B82" s="97"/>
      <c r="C82" s="97"/>
      <c r="D82" s="97"/>
      <c r="E82" s="97"/>
      <c r="F82" s="97"/>
      <c r="G82" s="97"/>
      <c r="H82" s="97"/>
    </row>
    <row r="83" spans="1:8" s="21" customFormat="1" ht="11.25">
      <c r="A83" s="97"/>
      <c r="B83" s="97"/>
      <c r="C83" s="97"/>
      <c r="D83" s="97"/>
      <c r="E83" s="97"/>
      <c r="F83" s="97"/>
      <c r="G83" s="97"/>
      <c r="H83" s="97"/>
    </row>
    <row r="84" spans="1:8" s="21" customFormat="1" ht="11.25">
      <c r="A84" s="97"/>
      <c r="B84" s="97"/>
      <c r="C84" s="97"/>
      <c r="D84" s="97"/>
      <c r="E84" s="97"/>
      <c r="F84" s="97"/>
      <c r="G84" s="97"/>
      <c r="H84" s="97"/>
    </row>
    <row r="85" spans="1:8" s="21" customFormat="1" ht="11.25">
      <c r="A85" s="97"/>
      <c r="B85" s="97"/>
      <c r="C85" s="97"/>
      <c r="D85" s="97"/>
      <c r="E85" s="97"/>
      <c r="F85" s="97"/>
      <c r="G85" s="97"/>
      <c r="H85" s="97"/>
    </row>
    <row r="86" spans="1:8" s="21" customFormat="1" ht="11.25">
      <c r="A86" s="97"/>
      <c r="B86" s="97"/>
      <c r="C86" s="97"/>
      <c r="D86" s="97"/>
      <c r="E86" s="97"/>
      <c r="F86" s="97"/>
      <c r="G86" s="97"/>
      <c r="H86" s="97"/>
    </row>
    <row r="87" spans="1:8" s="21" customFormat="1" ht="11.25">
      <c r="A87" s="97"/>
      <c r="B87" s="97"/>
      <c r="C87" s="97"/>
      <c r="D87" s="97"/>
      <c r="E87" s="97"/>
      <c r="F87" s="97"/>
      <c r="G87" s="97"/>
      <c r="H87" s="97"/>
    </row>
    <row r="88" spans="1:8" s="21" customFormat="1" ht="11.25">
      <c r="A88" s="97"/>
      <c r="B88" s="97"/>
      <c r="C88" s="97"/>
      <c r="D88" s="97"/>
      <c r="E88" s="97"/>
      <c r="F88" s="97"/>
      <c r="G88" s="97"/>
      <c r="H88" s="97"/>
    </row>
    <row r="89" spans="1:8" s="21" customFormat="1" ht="11.25">
      <c r="A89" s="97"/>
      <c r="B89" s="97"/>
      <c r="C89" s="97"/>
      <c r="D89" s="97"/>
      <c r="E89" s="97"/>
      <c r="F89" s="97"/>
      <c r="G89" s="97"/>
      <c r="H89" s="97"/>
    </row>
    <row r="90" spans="1:8" s="21" customFormat="1" ht="11.25">
      <c r="A90" s="97"/>
      <c r="B90" s="97"/>
      <c r="C90" s="97"/>
      <c r="D90" s="97"/>
      <c r="E90" s="97"/>
      <c r="F90" s="97"/>
      <c r="G90" s="97"/>
      <c r="H90" s="97"/>
    </row>
  </sheetData>
  <sheetProtection/>
  <mergeCells count="4">
    <mergeCell ref="A4:B4"/>
    <mergeCell ref="A5:B5"/>
    <mergeCell ref="A2:H2"/>
    <mergeCell ref="A6:B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27" sqref="F27"/>
    </sheetView>
  </sheetViews>
  <sheetFormatPr defaultColWidth="9.33203125" defaultRowHeight="11.25"/>
  <cols>
    <col min="1" max="8" width="20.66015625" style="0" customWidth="1"/>
    <col min="9" max="52" width="9.16015625" style="21" customWidth="1"/>
  </cols>
  <sheetData>
    <row r="1" spans="1:11" ht="15.7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18">
      <c r="A2" s="52"/>
      <c r="B2" s="52"/>
      <c r="C2" s="52"/>
      <c r="D2" s="52"/>
      <c r="E2" s="52"/>
      <c r="F2" s="52"/>
      <c r="G2" s="52"/>
      <c r="H2" s="52"/>
      <c r="I2" s="53"/>
      <c r="J2" s="53"/>
      <c r="K2" s="53"/>
    </row>
    <row r="3" spans="1:11" ht="15.75">
      <c r="A3" s="323" t="s">
        <v>139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8">
      <c r="A4" s="52"/>
      <c r="B4" s="52"/>
      <c r="C4" s="52"/>
      <c r="D4" s="52"/>
      <c r="E4" s="52"/>
      <c r="F4" s="52"/>
      <c r="G4" s="52"/>
      <c r="H4" s="52"/>
      <c r="I4" s="53"/>
      <c r="J4" s="53"/>
      <c r="K4" s="53"/>
    </row>
    <row r="5" spans="1:11" ht="27" customHeight="1">
      <c r="A5" s="324" t="s">
        <v>11</v>
      </c>
      <c r="B5" s="324"/>
      <c r="C5" s="76">
        <f aca="true" t="shared" si="0" ref="C5:H5">UPPER(C8)</f>
      </c>
      <c r="D5" s="76">
        <f t="shared" si="0"/>
      </c>
      <c r="E5" s="76">
        <f t="shared" si="0"/>
      </c>
      <c r="F5" s="76">
        <f t="shared" si="0"/>
      </c>
      <c r="G5" s="76">
        <f t="shared" si="0"/>
      </c>
      <c r="H5" s="76">
        <f t="shared" si="0"/>
      </c>
      <c r="I5" s="55"/>
      <c r="J5" s="55"/>
      <c r="K5" s="55"/>
    </row>
    <row r="6" spans="1:8" ht="27" customHeight="1">
      <c r="A6" s="324">
        <v>1</v>
      </c>
      <c r="B6" s="324"/>
      <c r="C6" s="77">
        <v>2</v>
      </c>
      <c r="D6" s="77">
        <v>3</v>
      </c>
      <c r="E6" s="77">
        <v>4.33333333333333</v>
      </c>
      <c r="F6" s="77">
        <v>5.08333333333333</v>
      </c>
      <c r="G6" s="77">
        <v>6</v>
      </c>
      <c r="H6" s="77">
        <v>7</v>
      </c>
    </row>
    <row r="7" spans="1:11" ht="25.5" hidden="1">
      <c r="A7" s="78"/>
      <c r="B7" s="71" t="s">
        <v>72</v>
      </c>
      <c r="C7" s="68" t="e">
        <f>#REF!</f>
        <v>#REF!</v>
      </c>
      <c r="D7" s="68" t="e">
        <f>#REF!</f>
        <v>#REF!</v>
      </c>
      <c r="E7" s="68" t="e">
        <f>#REF!</f>
        <v>#REF!</v>
      </c>
      <c r="F7" s="68" t="e">
        <f>#REF!</f>
        <v>#REF!</v>
      </c>
      <c r="G7" s="68" t="e">
        <f>#REF!</f>
        <v>#REF!</v>
      </c>
      <c r="H7" s="68" t="e">
        <f>#REF!</f>
        <v>#REF!</v>
      </c>
      <c r="I7" s="57"/>
      <c r="J7" s="57"/>
      <c r="K7" s="57"/>
    </row>
    <row r="8" spans="1:11" ht="12.75" hidden="1">
      <c r="A8" s="79" t="s">
        <v>65</v>
      </c>
      <c r="B8" s="69"/>
      <c r="C8" s="69"/>
      <c r="D8" s="69"/>
      <c r="E8" s="69"/>
      <c r="F8" s="69"/>
      <c r="G8" s="69"/>
      <c r="H8" s="69"/>
      <c r="I8" s="57"/>
      <c r="J8" s="57"/>
      <c r="K8" s="57"/>
    </row>
    <row r="9" spans="1:11" ht="12.75" hidden="1">
      <c r="A9" s="72"/>
      <c r="B9" s="73"/>
      <c r="C9" s="74"/>
      <c r="D9" s="75"/>
      <c r="E9" s="75"/>
      <c r="F9" s="74"/>
      <c r="G9" s="74"/>
      <c r="H9" s="74"/>
      <c r="I9" s="58"/>
      <c r="J9" s="58"/>
      <c r="K9" s="58"/>
    </row>
    <row r="10" spans="1:11" ht="12.75" hidden="1">
      <c r="A10" s="72"/>
      <c r="B10" s="73"/>
      <c r="C10" s="74"/>
      <c r="D10" s="75"/>
      <c r="E10" s="75"/>
      <c r="F10" s="74"/>
      <c r="G10" s="74"/>
      <c r="H10" s="74"/>
      <c r="I10" s="58"/>
      <c r="J10" s="58"/>
      <c r="K10" s="58"/>
    </row>
    <row r="11" spans="1:11" ht="12.75">
      <c r="A11" s="72"/>
      <c r="B11" s="73"/>
      <c r="C11" s="74"/>
      <c r="D11" s="75"/>
      <c r="E11" s="75"/>
      <c r="F11" s="74"/>
      <c r="G11" s="74"/>
      <c r="H11" s="74"/>
      <c r="I11" s="58"/>
      <c r="J11" s="58"/>
      <c r="K11" s="58"/>
    </row>
    <row r="12" spans="1:11" ht="12.75">
      <c r="A12" s="72"/>
      <c r="B12" s="73"/>
      <c r="C12" s="74"/>
      <c r="D12" s="75"/>
      <c r="E12" s="75"/>
      <c r="F12" s="74"/>
      <c r="G12" s="74"/>
      <c r="H12" s="74"/>
      <c r="I12" s="58"/>
      <c r="J12" s="58"/>
      <c r="K12" s="58"/>
    </row>
    <row r="13" spans="1:11" s="21" customFormat="1" ht="12.75">
      <c r="A13" s="72"/>
      <c r="B13" s="73"/>
      <c r="C13" s="74"/>
      <c r="D13" s="75"/>
      <c r="E13" s="75"/>
      <c r="F13" s="74"/>
      <c r="G13" s="74"/>
      <c r="H13" s="74"/>
      <c r="I13" s="58"/>
      <c r="J13" s="58"/>
      <c r="K13" s="58"/>
    </row>
    <row r="14" spans="1:11" s="21" customFormat="1" ht="12.75">
      <c r="A14" s="72"/>
      <c r="B14" s="73"/>
      <c r="C14" s="74"/>
      <c r="D14" s="75"/>
      <c r="E14" s="75"/>
      <c r="F14" s="74"/>
      <c r="G14" s="74"/>
      <c r="H14" s="74"/>
      <c r="I14" s="58"/>
      <c r="J14" s="58"/>
      <c r="K14" s="58"/>
    </row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  <row r="192" s="21" customFormat="1" ht="11.25"/>
    <row r="193" s="21" customFormat="1" ht="11.25"/>
    <row r="194" s="21" customFormat="1" ht="11.25"/>
    <row r="195" s="21" customFormat="1" ht="11.25"/>
    <row r="196" s="21" customFormat="1" ht="11.25"/>
    <row r="197" s="21" customFormat="1" ht="11.25"/>
    <row r="198" s="21" customFormat="1" ht="11.25"/>
    <row r="199" s="21" customFormat="1" ht="11.25"/>
    <row r="200" s="21" customFormat="1" ht="11.25"/>
    <row r="201" s="21" customFormat="1" ht="11.25"/>
    <row r="202" s="21" customFormat="1" ht="11.25"/>
    <row r="203" s="21" customFormat="1" ht="11.25"/>
    <row r="204" s="21" customFormat="1" ht="11.25"/>
    <row r="205" s="21" customFormat="1" ht="11.25"/>
    <row r="206" s="21" customFormat="1" ht="11.25"/>
    <row r="207" s="21" customFormat="1" ht="11.25"/>
    <row r="208" s="21" customFormat="1" ht="11.25"/>
    <row r="209" s="21" customFormat="1" ht="11.25"/>
    <row r="210" s="21" customFormat="1" ht="11.25"/>
    <row r="211" s="21" customFormat="1" ht="11.25"/>
    <row r="212" s="21" customFormat="1" ht="11.25"/>
    <row r="213" s="21" customFormat="1" ht="11.25"/>
    <row r="214" s="21" customFormat="1" ht="11.25"/>
    <row r="215" s="21" customFormat="1" ht="11.25"/>
    <row r="216" s="21" customFormat="1" ht="11.25"/>
    <row r="217" s="21" customFormat="1" ht="11.25"/>
    <row r="218" s="21" customFormat="1" ht="11.25"/>
    <row r="219" s="21" customFormat="1" ht="11.25"/>
    <row r="220" s="21" customFormat="1" ht="11.25"/>
    <row r="221" s="21" customFormat="1" ht="11.25"/>
    <row r="222" s="21" customFormat="1" ht="11.25"/>
    <row r="223" s="21" customFormat="1" ht="11.25"/>
    <row r="224" s="21" customFormat="1" ht="11.25"/>
    <row r="225" s="21" customFormat="1" ht="11.25"/>
    <row r="226" s="21" customFormat="1" ht="11.25"/>
    <row r="227" s="21" customFormat="1" ht="11.25"/>
    <row r="228" s="21" customFormat="1" ht="11.25"/>
    <row r="229" s="21" customFormat="1" ht="11.25"/>
    <row r="230" s="21" customFormat="1" ht="11.25"/>
    <row r="231" s="21" customFormat="1" ht="11.25"/>
    <row r="232" s="21" customFormat="1" ht="11.25"/>
    <row r="233" s="21" customFormat="1" ht="11.25"/>
    <row r="234" s="21" customFormat="1" ht="11.25"/>
    <row r="235" s="21" customFormat="1" ht="11.25"/>
    <row r="236" s="21" customFormat="1" ht="11.25"/>
    <row r="237" s="21" customFormat="1" ht="11.25"/>
    <row r="238" s="21" customFormat="1" ht="11.25"/>
    <row r="239" s="21" customFormat="1" ht="11.25"/>
    <row r="240" s="21" customFormat="1" ht="11.25"/>
    <row r="241" s="21" customFormat="1" ht="11.25"/>
    <row r="242" s="21" customFormat="1" ht="11.25"/>
    <row r="243" s="21" customFormat="1" ht="11.25"/>
    <row r="244" s="21" customFormat="1" ht="11.25"/>
    <row r="245" s="21" customFormat="1" ht="11.25"/>
    <row r="246" s="21" customFormat="1" ht="11.25"/>
    <row r="247" s="21" customFormat="1" ht="11.25"/>
    <row r="248" s="21" customFormat="1" ht="11.25"/>
    <row r="249" s="21" customFormat="1" ht="11.25"/>
    <row r="250" s="21" customFormat="1" ht="11.25"/>
    <row r="251" s="21" customFormat="1" ht="11.25"/>
    <row r="252" s="21" customFormat="1" ht="11.25"/>
    <row r="253" s="21" customFormat="1" ht="11.25"/>
    <row r="254" s="21" customFormat="1" ht="11.25"/>
    <row r="255" s="21" customFormat="1" ht="11.25"/>
    <row r="256" s="21" customFormat="1" ht="11.25"/>
    <row r="257" s="21" customFormat="1" ht="11.25"/>
    <row r="258" s="21" customFormat="1" ht="11.25"/>
    <row r="259" s="21" customFormat="1" ht="11.25"/>
    <row r="260" s="21" customFormat="1" ht="11.25"/>
    <row r="261" s="21" customFormat="1" ht="11.25"/>
    <row r="262" s="21" customFormat="1" ht="11.25"/>
    <row r="263" s="21" customFormat="1" ht="11.25"/>
    <row r="264" s="21" customFormat="1" ht="11.25"/>
    <row r="265" s="21" customFormat="1" ht="11.25"/>
    <row r="266" s="21" customFormat="1" ht="11.25"/>
    <row r="267" s="21" customFormat="1" ht="11.25"/>
    <row r="268" s="21" customFormat="1" ht="11.25"/>
    <row r="269" s="21" customFormat="1" ht="11.25"/>
    <row r="270" s="21" customFormat="1" ht="11.25"/>
    <row r="271" s="21" customFormat="1" ht="11.25"/>
    <row r="272" s="21" customFormat="1" ht="11.25"/>
    <row r="273" s="21" customFormat="1" ht="11.25"/>
    <row r="274" s="21" customFormat="1" ht="11.25"/>
    <row r="275" s="21" customFormat="1" ht="11.25"/>
    <row r="276" s="21" customFormat="1" ht="11.25"/>
    <row r="277" s="21" customFormat="1" ht="11.25"/>
    <row r="278" s="21" customFormat="1" ht="11.25"/>
    <row r="279" s="21" customFormat="1" ht="11.25"/>
    <row r="280" s="21" customFormat="1" ht="11.25"/>
    <row r="281" s="21" customFormat="1" ht="11.25"/>
    <row r="282" s="21" customFormat="1" ht="11.25"/>
    <row r="283" s="21" customFormat="1" ht="11.25"/>
    <row r="284" s="21" customFormat="1" ht="11.25"/>
    <row r="285" s="21" customFormat="1" ht="11.25"/>
    <row r="286" s="21" customFormat="1" ht="11.25"/>
    <row r="287" s="21" customFormat="1" ht="11.25"/>
    <row r="288" s="21" customFormat="1" ht="11.25"/>
    <row r="289" s="21" customFormat="1" ht="11.25"/>
    <row r="290" s="21" customFormat="1" ht="11.25"/>
    <row r="291" s="21" customFormat="1" ht="11.25"/>
    <row r="292" s="21" customFormat="1" ht="11.25"/>
    <row r="293" s="21" customFormat="1" ht="11.25"/>
    <row r="294" s="21" customFormat="1" ht="11.25"/>
    <row r="295" s="21" customFormat="1" ht="11.25"/>
    <row r="296" s="21" customFormat="1" ht="11.25"/>
    <row r="297" s="21" customFormat="1" ht="11.25"/>
    <row r="298" s="21" customFormat="1" ht="11.25"/>
    <row r="299" s="21" customFormat="1" ht="11.25"/>
    <row r="300" s="21" customFormat="1" ht="11.25"/>
    <row r="301" s="21" customFormat="1" ht="11.25"/>
    <row r="302" s="21" customFormat="1" ht="11.25"/>
    <row r="303" s="21" customFormat="1" ht="11.25"/>
    <row r="304" s="21" customFormat="1" ht="11.25"/>
    <row r="305" s="21" customFormat="1" ht="11.25"/>
    <row r="306" s="21" customFormat="1" ht="11.25"/>
    <row r="307" s="21" customFormat="1" ht="11.25"/>
    <row r="308" s="21" customFormat="1" ht="11.25"/>
    <row r="309" s="21" customFormat="1" ht="11.25"/>
    <row r="310" s="21" customFormat="1" ht="11.25"/>
    <row r="311" s="21" customFormat="1" ht="11.25"/>
    <row r="312" s="21" customFormat="1" ht="11.25"/>
    <row r="313" s="21" customFormat="1" ht="11.25"/>
    <row r="314" s="21" customFormat="1" ht="11.25"/>
    <row r="315" s="21" customFormat="1" ht="11.25"/>
    <row r="316" s="21" customFormat="1" ht="11.25"/>
    <row r="317" s="21" customFormat="1" ht="11.25"/>
    <row r="318" s="21" customFormat="1" ht="11.25"/>
    <row r="319" s="21" customFormat="1" ht="11.25"/>
    <row r="320" s="21" customFormat="1" ht="11.25"/>
    <row r="321" s="21" customFormat="1" ht="11.25"/>
    <row r="322" s="21" customFormat="1" ht="11.25"/>
    <row r="323" s="21" customFormat="1" ht="11.25"/>
    <row r="324" s="21" customFormat="1" ht="11.25"/>
    <row r="325" s="21" customFormat="1" ht="11.25"/>
    <row r="326" s="21" customFormat="1" ht="11.25"/>
    <row r="327" s="21" customFormat="1" ht="11.25"/>
    <row r="328" s="21" customFormat="1" ht="11.25"/>
    <row r="329" s="21" customFormat="1" ht="11.25"/>
    <row r="330" s="21" customFormat="1" ht="11.25"/>
    <row r="331" s="21" customFormat="1" ht="11.25"/>
    <row r="332" s="21" customFormat="1" ht="11.25"/>
    <row r="333" s="21" customFormat="1" ht="11.25"/>
    <row r="334" s="21" customFormat="1" ht="11.25"/>
    <row r="335" s="21" customFormat="1" ht="11.25"/>
    <row r="336" s="21" customFormat="1" ht="11.25"/>
    <row r="337" s="21" customFormat="1" ht="11.25"/>
    <row r="338" s="21" customFormat="1" ht="11.25"/>
    <row r="339" s="21" customFormat="1" ht="11.25"/>
    <row r="340" s="21" customFormat="1" ht="11.25"/>
    <row r="341" s="21" customFormat="1" ht="11.25"/>
    <row r="342" s="21" customFormat="1" ht="11.25"/>
    <row r="343" s="21" customFormat="1" ht="11.25"/>
    <row r="344" s="21" customFormat="1" ht="11.25"/>
    <row r="345" s="21" customFormat="1" ht="11.25"/>
    <row r="346" s="21" customFormat="1" ht="11.25"/>
    <row r="347" s="21" customFormat="1" ht="11.25"/>
    <row r="348" s="21" customFormat="1" ht="11.25"/>
    <row r="349" s="21" customFormat="1" ht="11.25"/>
    <row r="350" s="21" customFormat="1" ht="11.25"/>
    <row r="351" s="21" customFormat="1" ht="11.25"/>
    <row r="352" s="21" customFormat="1" ht="11.25"/>
    <row r="353" s="21" customFormat="1" ht="11.25"/>
    <row r="354" s="21" customFormat="1" ht="11.25"/>
    <row r="355" s="21" customFormat="1" ht="11.25"/>
    <row r="356" s="21" customFormat="1" ht="11.25"/>
    <row r="357" s="21" customFormat="1" ht="11.25"/>
    <row r="358" s="21" customFormat="1" ht="11.25"/>
    <row r="359" s="21" customFormat="1" ht="11.25"/>
    <row r="360" s="21" customFormat="1" ht="11.25"/>
    <row r="361" s="21" customFormat="1" ht="11.25"/>
    <row r="362" s="21" customFormat="1" ht="11.25"/>
    <row r="363" s="21" customFormat="1" ht="11.25"/>
    <row r="364" s="21" customFormat="1" ht="11.25"/>
    <row r="365" s="21" customFormat="1" ht="11.25"/>
    <row r="366" s="21" customFormat="1" ht="11.25"/>
    <row r="367" s="21" customFormat="1" ht="11.25"/>
    <row r="368" s="21" customFormat="1" ht="11.25"/>
    <row r="369" s="21" customFormat="1" ht="11.25"/>
    <row r="370" s="21" customFormat="1" ht="11.25"/>
    <row r="371" s="21" customFormat="1" ht="11.25"/>
    <row r="372" s="21" customFormat="1" ht="11.25"/>
    <row r="373" s="21" customFormat="1" ht="11.25"/>
    <row r="374" s="21" customFormat="1" ht="11.25"/>
    <row r="375" s="21" customFormat="1" ht="11.25"/>
    <row r="376" s="21" customFormat="1" ht="11.25"/>
    <row r="377" s="21" customFormat="1" ht="11.25"/>
    <row r="378" s="21" customFormat="1" ht="11.25"/>
    <row r="379" s="21" customFormat="1" ht="11.25"/>
    <row r="380" s="21" customFormat="1" ht="11.25"/>
    <row r="381" s="21" customFormat="1" ht="11.25"/>
    <row r="382" s="21" customFormat="1" ht="11.25"/>
    <row r="383" s="21" customFormat="1" ht="11.25"/>
    <row r="384" s="21" customFormat="1" ht="11.25"/>
    <row r="385" s="21" customFormat="1" ht="11.25"/>
    <row r="386" s="21" customFormat="1" ht="11.25"/>
    <row r="387" s="21" customFormat="1" ht="11.25"/>
    <row r="388" s="21" customFormat="1" ht="11.25"/>
    <row r="389" s="21" customFormat="1" ht="11.25"/>
    <row r="390" s="21" customFormat="1" ht="11.25"/>
    <row r="391" s="21" customFormat="1" ht="11.25"/>
    <row r="392" s="21" customFormat="1" ht="11.25"/>
    <row r="393" s="21" customFormat="1" ht="11.25"/>
    <row r="394" s="21" customFormat="1" ht="11.25"/>
    <row r="395" s="21" customFormat="1" ht="11.25"/>
    <row r="396" s="21" customFormat="1" ht="11.25"/>
    <row r="397" s="21" customFormat="1" ht="11.25"/>
    <row r="398" s="21" customFormat="1" ht="11.25"/>
    <row r="399" s="21" customFormat="1" ht="11.25"/>
    <row r="400" s="21" customFormat="1" ht="11.25"/>
    <row r="401" s="21" customFormat="1" ht="11.25"/>
    <row r="402" s="21" customFormat="1" ht="11.25"/>
    <row r="403" s="21" customFormat="1" ht="11.25"/>
    <row r="404" s="21" customFormat="1" ht="11.25"/>
    <row r="405" s="21" customFormat="1" ht="11.25"/>
    <row r="406" s="21" customFormat="1" ht="11.25"/>
    <row r="407" s="21" customFormat="1" ht="11.25"/>
    <row r="408" s="21" customFormat="1" ht="11.25"/>
    <row r="409" s="21" customFormat="1" ht="11.25"/>
    <row r="410" s="21" customFormat="1" ht="11.25"/>
    <row r="411" s="21" customFormat="1" ht="11.25"/>
    <row r="412" s="21" customFormat="1" ht="11.25"/>
    <row r="413" s="21" customFormat="1" ht="11.25"/>
    <row r="414" s="21" customFormat="1" ht="11.25"/>
    <row r="415" s="21" customFormat="1" ht="11.25"/>
    <row r="416" s="21" customFormat="1" ht="11.25"/>
    <row r="417" s="21" customFormat="1" ht="11.25"/>
    <row r="418" s="21" customFormat="1" ht="11.25"/>
    <row r="419" s="21" customFormat="1" ht="11.25"/>
    <row r="420" s="21" customFormat="1" ht="11.25"/>
    <row r="421" s="21" customFormat="1" ht="11.25"/>
    <row r="422" s="21" customFormat="1" ht="11.25"/>
    <row r="423" s="21" customFormat="1" ht="11.25"/>
    <row r="424" s="21" customFormat="1" ht="11.25"/>
    <row r="425" s="21" customFormat="1" ht="11.25"/>
    <row r="426" s="21" customFormat="1" ht="11.25"/>
    <row r="427" s="21" customFormat="1" ht="11.25"/>
    <row r="428" s="21" customFormat="1" ht="11.25"/>
    <row r="429" s="21" customFormat="1" ht="11.25"/>
    <row r="430" s="21" customFormat="1" ht="11.25"/>
    <row r="431" s="21" customFormat="1" ht="11.25"/>
    <row r="432" s="21" customFormat="1" ht="11.25"/>
    <row r="433" s="21" customFormat="1" ht="11.25"/>
    <row r="434" s="21" customFormat="1" ht="11.25"/>
    <row r="435" s="21" customFormat="1" ht="11.25"/>
    <row r="436" s="21" customFormat="1" ht="11.25"/>
    <row r="437" s="21" customFormat="1" ht="11.25"/>
    <row r="438" s="21" customFormat="1" ht="11.25"/>
    <row r="439" s="21" customFormat="1" ht="11.25"/>
    <row r="440" s="21" customFormat="1" ht="11.25"/>
    <row r="441" s="21" customFormat="1" ht="11.25"/>
    <row r="442" s="21" customFormat="1" ht="11.25"/>
    <row r="443" s="21" customFormat="1" ht="11.25"/>
    <row r="444" s="21" customFormat="1" ht="11.25"/>
    <row r="445" s="21" customFormat="1" ht="11.25"/>
    <row r="446" s="21" customFormat="1" ht="11.25"/>
    <row r="447" s="21" customFormat="1" ht="11.25"/>
    <row r="448" s="21" customFormat="1" ht="11.25"/>
    <row r="449" s="21" customFormat="1" ht="11.25"/>
    <row r="450" s="21" customFormat="1" ht="11.25"/>
    <row r="451" s="21" customFormat="1" ht="11.25"/>
  </sheetData>
  <sheetProtection/>
  <mergeCells count="4">
    <mergeCell ref="A1:K1"/>
    <mergeCell ref="A3:K3"/>
    <mergeCell ref="A5:B5"/>
    <mergeCell ref="A6:B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3"/>
  <sheetViews>
    <sheetView zoomScalePageLayoutView="0" workbookViewId="0" topLeftCell="A1">
      <selection activeCell="I37" sqref="I37"/>
    </sheetView>
  </sheetViews>
  <sheetFormatPr defaultColWidth="9.33203125" defaultRowHeight="11.25"/>
  <cols>
    <col min="1" max="8" width="20.66015625" style="0" customWidth="1"/>
    <col min="9" max="38" width="9.33203125" style="21" customWidth="1"/>
  </cols>
  <sheetData>
    <row r="1" s="21" customFormat="1" ht="11.25"/>
    <row r="2" s="21" customFormat="1" ht="11.25"/>
    <row r="3" spans="1:11" ht="15.75" customHeight="1">
      <c r="A3" s="323" t="s">
        <v>140</v>
      </c>
      <c r="B3" s="323"/>
      <c r="C3" s="323"/>
      <c r="D3" s="323"/>
      <c r="E3" s="323"/>
      <c r="F3" s="323"/>
      <c r="G3" s="323"/>
      <c r="H3" s="323"/>
      <c r="I3" s="62"/>
      <c r="J3" s="62"/>
      <c r="K3" s="62"/>
    </row>
    <row r="4" spans="1:11" ht="18">
      <c r="A4" s="52"/>
      <c r="B4" s="52"/>
      <c r="C4" s="52"/>
      <c r="D4" s="52"/>
      <c r="E4" s="52"/>
      <c r="F4" s="52"/>
      <c r="G4" s="52"/>
      <c r="H4" s="52"/>
      <c r="I4" s="53"/>
      <c r="J4" s="53"/>
      <c r="K4" s="53"/>
    </row>
    <row r="5" spans="1:11" ht="23.25" customHeight="1">
      <c r="A5" s="325" t="s">
        <v>11</v>
      </c>
      <c r="B5" s="325"/>
      <c r="C5" s="54">
        <f aca="true" t="shared" si="0" ref="C5:H5">UPPER(C8)</f>
      </c>
      <c r="D5" s="54">
        <f t="shared" si="0"/>
      </c>
      <c r="E5" s="54">
        <f t="shared" si="0"/>
      </c>
      <c r="F5" s="54">
        <f t="shared" si="0"/>
      </c>
      <c r="G5" s="54">
        <f t="shared" si="0"/>
      </c>
      <c r="H5" s="54">
        <f t="shared" si="0"/>
      </c>
      <c r="I5" s="55"/>
      <c r="J5" s="55"/>
      <c r="K5" s="55"/>
    </row>
    <row r="6" spans="1:8" ht="27" customHeight="1">
      <c r="A6" s="326">
        <v>1</v>
      </c>
      <c r="B6" s="326"/>
      <c r="C6" s="56">
        <v>2</v>
      </c>
      <c r="D6" s="56">
        <v>3</v>
      </c>
      <c r="E6" s="56">
        <v>4.33333333333333</v>
      </c>
      <c r="F6" s="56">
        <v>5.08333333333333</v>
      </c>
      <c r="G6" s="56">
        <v>6</v>
      </c>
      <c r="H6" s="56">
        <v>7</v>
      </c>
    </row>
    <row r="7" spans="1:11" ht="12.75" hidden="1">
      <c r="A7" s="66"/>
      <c r="B7" s="67" t="s">
        <v>72</v>
      </c>
      <c r="C7" s="68" t="e">
        <f>#REF!</f>
        <v>#REF!</v>
      </c>
      <c r="D7" s="68" t="e">
        <f>#REF!</f>
        <v>#REF!</v>
      </c>
      <c r="E7" s="68" t="e">
        <f>#REF!</f>
        <v>#REF!</v>
      </c>
      <c r="F7" s="68" t="e">
        <f>#REF!</f>
        <v>#REF!</v>
      </c>
      <c r="G7" s="68" t="e">
        <f>#REF!</f>
        <v>#REF!</v>
      </c>
      <c r="H7" s="68" t="e">
        <f>#REF!</f>
        <v>#REF!</v>
      </c>
      <c r="I7" s="57"/>
      <c r="J7" s="57"/>
      <c r="K7" s="57"/>
    </row>
    <row r="8" spans="1:11" ht="12.75" hidden="1">
      <c r="A8" s="80" t="s">
        <v>65</v>
      </c>
      <c r="B8" s="81"/>
      <c r="C8" s="81"/>
      <c r="D8" s="81"/>
      <c r="E8" s="81"/>
      <c r="F8" s="81"/>
      <c r="G8" s="81"/>
      <c r="H8" s="81"/>
      <c r="I8" s="70"/>
      <c r="J8" s="70"/>
      <c r="K8" s="70"/>
    </row>
    <row r="9" spans="1:11" ht="12.75" hidden="1">
      <c r="A9" s="58"/>
      <c r="B9" s="59"/>
      <c r="C9" s="60"/>
      <c r="D9" s="61"/>
      <c r="E9" s="61"/>
      <c r="F9" s="60"/>
      <c r="G9" s="60"/>
      <c r="H9" s="60"/>
      <c r="I9" s="58"/>
      <c r="J9" s="58"/>
      <c r="K9" s="58"/>
    </row>
    <row r="10" spans="1:11" ht="12.75">
      <c r="A10" s="58"/>
      <c r="B10" s="59"/>
      <c r="C10" s="60"/>
      <c r="D10" s="61"/>
      <c r="E10" s="61"/>
      <c r="F10" s="60"/>
      <c r="G10" s="60"/>
      <c r="H10" s="60"/>
      <c r="I10" s="58"/>
      <c r="J10" s="58"/>
      <c r="K10" s="58"/>
    </row>
    <row r="11" spans="1:11" s="21" customFormat="1" ht="12.75">
      <c r="A11" s="58"/>
      <c r="B11" s="59"/>
      <c r="C11" s="60"/>
      <c r="D11" s="61"/>
      <c r="E11" s="61"/>
      <c r="F11" s="60"/>
      <c r="G11" s="60"/>
      <c r="H11" s="60"/>
      <c r="I11" s="58"/>
      <c r="J11" s="58"/>
      <c r="K11" s="58"/>
    </row>
    <row r="12" spans="1:11" s="21" customFormat="1" ht="12.75">
      <c r="A12" s="58"/>
      <c r="B12" s="59"/>
      <c r="C12" s="60"/>
      <c r="D12" s="61"/>
      <c r="E12" s="61"/>
      <c r="F12" s="60"/>
      <c r="G12" s="60"/>
      <c r="H12" s="60"/>
      <c r="I12" s="58"/>
      <c r="J12" s="58"/>
      <c r="K12" s="58"/>
    </row>
    <row r="13" spans="1:11" s="21" customFormat="1" ht="12.75">
      <c r="A13" s="58"/>
      <c r="B13" s="59"/>
      <c r="C13" s="60"/>
      <c r="D13" s="61"/>
      <c r="E13" s="61"/>
      <c r="F13" s="60"/>
      <c r="G13" s="60"/>
      <c r="H13" s="60"/>
      <c r="I13" s="58"/>
      <c r="J13" s="58"/>
      <c r="K13" s="58"/>
    </row>
    <row r="14" s="21" customFormat="1" ht="11.25"/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</sheetData>
  <sheetProtection/>
  <mergeCells count="3">
    <mergeCell ref="A5:B5"/>
    <mergeCell ref="A6:B6"/>
    <mergeCell ref="A3:H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B19" sqref="B19"/>
    </sheetView>
  </sheetViews>
  <sheetFormatPr defaultColWidth="9.33203125" defaultRowHeight="11.25"/>
  <cols>
    <col min="1" max="1" width="20.16015625" style="2" customWidth="1"/>
    <col min="2" max="2" width="60.5" style="2" customWidth="1"/>
    <col min="3" max="3" width="22.16015625" style="2" customWidth="1"/>
    <col min="4" max="4" width="23.16015625" style="2" customWidth="1"/>
    <col min="5" max="5" width="32.33203125" style="2" customWidth="1"/>
    <col min="6" max="6" width="19.66015625" style="2" customWidth="1"/>
    <col min="7" max="26" width="9.16015625" style="21" customWidth="1"/>
  </cols>
  <sheetData>
    <row r="1" spans="1:26" s="111" customFormat="1" ht="18">
      <c r="A1" s="159"/>
      <c r="B1" s="159"/>
      <c r="C1" s="159"/>
      <c r="D1" s="159"/>
      <c r="E1" s="159"/>
      <c r="F1" s="159"/>
      <c r="G1" s="113"/>
      <c r="H1" s="113"/>
      <c r="I1" s="113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s="111" customFormat="1" ht="15.75">
      <c r="A2" s="317" t="s">
        <v>141</v>
      </c>
      <c r="B2" s="317"/>
      <c r="C2" s="317"/>
      <c r="D2" s="317"/>
      <c r="E2" s="317"/>
      <c r="F2" s="317"/>
      <c r="G2" s="114"/>
      <c r="H2" s="114"/>
      <c r="I2" s="114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s="111" customFormat="1" ht="15" customHeight="1">
      <c r="A3" s="317" t="s">
        <v>142</v>
      </c>
      <c r="B3" s="317"/>
      <c r="C3" s="317"/>
      <c r="D3" s="317"/>
      <c r="E3" s="317"/>
      <c r="F3" s="317"/>
      <c r="G3" s="114"/>
      <c r="H3" s="114"/>
      <c r="I3" s="114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s="111" customFormat="1" ht="18">
      <c r="A4" s="159"/>
      <c r="B4" s="159"/>
      <c r="C4" s="159"/>
      <c r="D4" s="159"/>
      <c r="E4" s="159"/>
      <c r="F4" s="159"/>
      <c r="G4" s="113"/>
      <c r="H4" s="113"/>
      <c r="I4" s="113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s="112" customFormat="1" ht="45" customHeight="1">
      <c r="A5" s="315" t="s">
        <v>11</v>
      </c>
      <c r="B5" s="315"/>
      <c r="C5" s="149" t="s">
        <v>198</v>
      </c>
      <c r="D5" s="149" t="s">
        <v>13</v>
      </c>
      <c r="E5" s="149" t="s">
        <v>195</v>
      </c>
      <c r="F5" s="149" t="s">
        <v>16</v>
      </c>
      <c r="G5" s="115"/>
      <c r="H5" s="115"/>
      <c r="I5" s="115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s="111" customFormat="1" ht="15" customHeight="1">
      <c r="A6" s="327">
        <v>1</v>
      </c>
      <c r="B6" s="327"/>
      <c r="C6" s="150">
        <v>2</v>
      </c>
      <c r="D6" s="150">
        <v>3</v>
      </c>
      <c r="E6" s="150">
        <v>4</v>
      </c>
      <c r="F6" s="150" t="s">
        <v>196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9" s="109" customFormat="1" ht="15" customHeight="1">
      <c r="A7" s="98" t="s">
        <v>143</v>
      </c>
      <c r="B7" s="99" t="s">
        <v>144</v>
      </c>
      <c r="C7" s="165">
        <f>C10</f>
        <v>6119157</v>
      </c>
      <c r="D7" s="165">
        <f>D10</f>
        <v>6119157</v>
      </c>
      <c r="E7" s="166">
        <f>E10</f>
        <v>1682249.41</v>
      </c>
      <c r="F7" s="166">
        <f aca="true" t="shared" si="0" ref="F7:F14">SUM(E7/D7)*100</f>
        <v>27.49152227994804</v>
      </c>
      <c r="G7" s="116"/>
      <c r="H7" s="116"/>
      <c r="I7" s="116"/>
    </row>
    <row r="8" spans="1:9" s="109" customFormat="1" ht="15" customHeight="1">
      <c r="A8" s="82" t="s">
        <v>129</v>
      </c>
      <c r="B8" s="83" t="s">
        <v>128</v>
      </c>
      <c r="C8" s="156">
        <f>SUM(C13+C52+C56)</f>
        <v>5837166</v>
      </c>
      <c r="D8" s="156">
        <f>SUM(D13+D52+D56)</f>
        <v>5837166</v>
      </c>
      <c r="E8" s="155">
        <f>SUM(E13+E52+E56)</f>
        <v>1400258.62</v>
      </c>
      <c r="F8" s="163">
        <f t="shared" si="0"/>
        <v>23.988672242660225</v>
      </c>
      <c r="G8" s="117"/>
      <c r="H8" s="117"/>
      <c r="I8" s="117"/>
    </row>
    <row r="9" spans="1:9" s="109" customFormat="1" ht="15" customHeight="1">
      <c r="A9" s="82" t="s">
        <v>145</v>
      </c>
      <c r="B9" s="83" t="s">
        <v>146</v>
      </c>
      <c r="C9" s="156">
        <v>281991</v>
      </c>
      <c r="D9" s="156">
        <v>281991</v>
      </c>
      <c r="E9" s="155">
        <v>281990.79</v>
      </c>
      <c r="F9" s="163">
        <f t="shared" si="0"/>
        <v>99.99992552953817</v>
      </c>
      <c r="G9" s="117"/>
      <c r="H9" s="117"/>
      <c r="I9" s="117"/>
    </row>
    <row r="10" spans="1:6" s="109" customFormat="1" ht="15" customHeight="1">
      <c r="A10" s="84" t="s">
        <v>147</v>
      </c>
      <c r="B10" s="85" t="s">
        <v>187</v>
      </c>
      <c r="C10" s="161">
        <v>6119157</v>
      </c>
      <c r="D10" s="161">
        <v>6119157</v>
      </c>
      <c r="E10" s="160">
        <v>1682249.41</v>
      </c>
      <c r="F10" s="160">
        <f t="shared" si="0"/>
        <v>27.49152227994804</v>
      </c>
    </row>
    <row r="11" spans="1:6" s="109" customFormat="1" ht="25.5">
      <c r="A11" s="86" t="s">
        <v>148</v>
      </c>
      <c r="B11" s="87" t="s">
        <v>188</v>
      </c>
      <c r="C11" s="161">
        <v>6119157</v>
      </c>
      <c r="D11" s="161">
        <v>6119157</v>
      </c>
      <c r="E11" s="160">
        <v>1682249.41</v>
      </c>
      <c r="F11" s="160">
        <f t="shared" si="0"/>
        <v>27.49152227994804</v>
      </c>
    </row>
    <row r="12" spans="1:6" s="21" customFormat="1" ht="15" customHeight="1">
      <c r="A12" s="88" t="s">
        <v>149</v>
      </c>
      <c r="B12" s="89" t="s">
        <v>189</v>
      </c>
      <c r="C12" s="161">
        <v>5461485</v>
      </c>
      <c r="D12" s="161">
        <v>5461485</v>
      </c>
      <c r="E12" s="160">
        <v>1635091.33</v>
      </c>
      <c r="F12" s="166">
        <f t="shared" si="0"/>
        <v>29.938585018543495</v>
      </c>
    </row>
    <row r="13" spans="1:6" s="21" customFormat="1" ht="15" customHeight="1">
      <c r="A13" s="90" t="s">
        <v>129</v>
      </c>
      <c r="B13" s="35" t="s">
        <v>190</v>
      </c>
      <c r="C13" s="162">
        <v>5179494</v>
      </c>
      <c r="D13" s="162">
        <v>5179494</v>
      </c>
      <c r="E13" s="163">
        <v>1353100.54</v>
      </c>
      <c r="F13" s="163">
        <f t="shared" si="0"/>
        <v>26.12418394538154</v>
      </c>
    </row>
    <row r="14" spans="1:6" s="21" customFormat="1" ht="15" customHeight="1">
      <c r="A14" s="91" t="s">
        <v>150</v>
      </c>
      <c r="B14" s="35" t="s">
        <v>73</v>
      </c>
      <c r="C14" s="162">
        <v>1785946</v>
      </c>
      <c r="D14" s="162">
        <v>1785946</v>
      </c>
      <c r="E14" s="163">
        <v>828816.51</v>
      </c>
      <c r="F14" s="163">
        <f t="shared" si="0"/>
        <v>46.407702696498106</v>
      </c>
    </row>
    <row r="15" spans="1:6" s="21" customFormat="1" ht="15" customHeight="1">
      <c r="A15" s="92" t="s">
        <v>151</v>
      </c>
      <c r="B15" s="35" t="s">
        <v>75</v>
      </c>
      <c r="C15" s="157"/>
      <c r="D15" s="157"/>
      <c r="E15" s="155">
        <v>681813.35</v>
      </c>
      <c r="F15" s="163"/>
    </row>
    <row r="16" spans="1:6" s="21" customFormat="1" ht="15" customHeight="1">
      <c r="A16" s="92" t="s">
        <v>152</v>
      </c>
      <c r="B16" s="35" t="s">
        <v>85</v>
      </c>
      <c r="C16" s="157"/>
      <c r="D16" s="157"/>
      <c r="E16" s="155">
        <v>11616.96</v>
      </c>
      <c r="F16" s="163"/>
    </row>
    <row r="17" spans="1:6" s="21" customFormat="1" ht="15" customHeight="1">
      <c r="A17" s="92" t="s">
        <v>153</v>
      </c>
      <c r="B17" s="35" t="s">
        <v>86</v>
      </c>
      <c r="C17" s="157"/>
      <c r="D17" s="157"/>
      <c r="E17" s="155">
        <v>22141.92</v>
      </c>
      <c r="F17" s="163"/>
    </row>
    <row r="18" spans="1:6" s="21" customFormat="1" ht="15" customHeight="1">
      <c r="A18" s="92" t="s">
        <v>154</v>
      </c>
      <c r="B18" s="35" t="s">
        <v>88</v>
      </c>
      <c r="C18" s="157"/>
      <c r="D18" s="157"/>
      <c r="E18" s="155">
        <v>113244.28</v>
      </c>
      <c r="F18" s="163"/>
    </row>
    <row r="19" spans="1:6" s="21" customFormat="1" ht="15" customHeight="1">
      <c r="A19" s="91" t="s">
        <v>155</v>
      </c>
      <c r="B19" s="35" t="s">
        <v>76</v>
      </c>
      <c r="C19" s="162">
        <v>3243007</v>
      </c>
      <c r="D19" s="162">
        <v>3243007</v>
      </c>
      <c r="E19" s="163">
        <v>519019.22</v>
      </c>
      <c r="F19" s="163">
        <f>SUM(E19/D19)*100</f>
        <v>16.004258393521813</v>
      </c>
    </row>
    <row r="20" spans="1:6" s="21" customFormat="1" ht="15" customHeight="1">
      <c r="A20" s="92" t="s">
        <v>156</v>
      </c>
      <c r="B20" s="35" t="s">
        <v>78</v>
      </c>
      <c r="C20" s="157"/>
      <c r="D20" s="157"/>
      <c r="E20" s="155">
        <v>12645.47</v>
      </c>
      <c r="F20" s="163"/>
    </row>
    <row r="21" spans="1:6" s="21" customFormat="1" ht="15" customHeight="1">
      <c r="A21" s="92" t="s">
        <v>157</v>
      </c>
      <c r="B21" s="35" t="s">
        <v>89</v>
      </c>
      <c r="C21" s="157"/>
      <c r="D21" s="157"/>
      <c r="E21" s="155">
        <v>13378.46</v>
      </c>
      <c r="F21" s="163"/>
    </row>
    <row r="22" spans="1:6" s="21" customFormat="1" ht="15" customHeight="1">
      <c r="A22" s="92" t="s">
        <v>158</v>
      </c>
      <c r="B22" s="35" t="s">
        <v>92</v>
      </c>
      <c r="C22" s="157"/>
      <c r="D22" s="157"/>
      <c r="E22" s="155">
        <v>7944.37</v>
      </c>
      <c r="F22" s="163"/>
    </row>
    <row r="23" spans="1:6" s="21" customFormat="1" ht="15" customHeight="1">
      <c r="A23" s="92" t="s">
        <v>159</v>
      </c>
      <c r="B23" s="35" t="s">
        <v>93</v>
      </c>
      <c r="C23" s="157"/>
      <c r="D23" s="157"/>
      <c r="E23" s="155">
        <v>94282.76</v>
      </c>
      <c r="F23" s="166"/>
    </row>
    <row r="24" spans="1:6" s="21" customFormat="1" ht="15" customHeight="1">
      <c r="A24" s="92" t="s">
        <v>160</v>
      </c>
      <c r="B24" s="35" t="s">
        <v>94</v>
      </c>
      <c r="C24" s="157"/>
      <c r="D24" s="157"/>
      <c r="E24" s="155">
        <v>356.64</v>
      </c>
      <c r="F24" s="166"/>
    </row>
    <row r="25" spans="1:6" s="21" customFormat="1" ht="15" customHeight="1">
      <c r="A25" s="92" t="s">
        <v>161</v>
      </c>
      <c r="B25" s="35" t="s">
        <v>97</v>
      </c>
      <c r="C25" s="157"/>
      <c r="D25" s="157"/>
      <c r="E25" s="155">
        <v>19786.29</v>
      </c>
      <c r="F25" s="166"/>
    </row>
    <row r="26" spans="1:6" s="21" customFormat="1" ht="15" customHeight="1">
      <c r="A26" s="92" t="s">
        <v>162</v>
      </c>
      <c r="B26" s="35" t="s">
        <v>98</v>
      </c>
      <c r="C26" s="157"/>
      <c r="D26" s="157"/>
      <c r="E26" s="155">
        <v>244857.01</v>
      </c>
      <c r="F26" s="166"/>
    </row>
    <row r="27" spans="1:6" s="21" customFormat="1" ht="15" customHeight="1">
      <c r="A27" s="92" t="s">
        <v>163</v>
      </c>
      <c r="B27" s="35" t="s">
        <v>99</v>
      </c>
      <c r="C27" s="157"/>
      <c r="D27" s="157"/>
      <c r="E27" s="155">
        <v>2577.33</v>
      </c>
      <c r="F27" s="166"/>
    </row>
    <row r="28" spans="1:6" s="21" customFormat="1" ht="15" customHeight="1">
      <c r="A28" s="92" t="s">
        <v>164</v>
      </c>
      <c r="B28" s="35" t="s">
        <v>100</v>
      </c>
      <c r="C28" s="157"/>
      <c r="D28" s="157"/>
      <c r="E28" s="155">
        <v>10785.27</v>
      </c>
      <c r="F28" s="166"/>
    </row>
    <row r="29" spans="1:6" s="21" customFormat="1" ht="15" customHeight="1">
      <c r="A29" s="92" t="s">
        <v>165</v>
      </c>
      <c r="B29" s="35" t="s">
        <v>101</v>
      </c>
      <c r="C29" s="157"/>
      <c r="D29" s="157"/>
      <c r="E29" s="155">
        <v>86842.91</v>
      </c>
      <c r="F29" s="166"/>
    </row>
    <row r="30" spans="1:6" s="21" customFormat="1" ht="15" customHeight="1">
      <c r="A30" s="92" t="s">
        <v>166</v>
      </c>
      <c r="B30" s="35" t="s">
        <v>103</v>
      </c>
      <c r="C30" s="157"/>
      <c r="D30" s="157"/>
      <c r="E30" s="155">
        <v>5014.36</v>
      </c>
      <c r="F30" s="166"/>
    </row>
    <row r="31" spans="1:6" s="21" customFormat="1" ht="15" customHeight="1">
      <c r="A31" s="92" t="s">
        <v>167</v>
      </c>
      <c r="B31" s="35" t="s">
        <v>104</v>
      </c>
      <c r="C31" s="157"/>
      <c r="D31" s="157"/>
      <c r="E31" s="155">
        <v>74.66</v>
      </c>
      <c r="F31" s="166"/>
    </row>
    <row r="32" spans="1:6" s="21" customFormat="1" ht="15" customHeight="1">
      <c r="A32" s="92" t="s">
        <v>168</v>
      </c>
      <c r="B32" s="35" t="s">
        <v>105</v>
      </c>
      <c r="C32" s="157"/>
      <c r="D32" s="157"/>
      <c r="E32" s="155">
        <v>1135.45</v>
      </c>
      <c r="F32" s="166"/>
    </row>
    <row r="33" spans="1:6" s="21" customFormat="1" ht="15" customHeight="1">
      <c r="A33" s="92" t="s">
        <v>169</v>
      </c>
      <c r="B33" s="35" t="s">
        <v>106</v>
      </c>
      <c r="C33" s="157"/>
      <c r="D33" s="157"/>
      <c r="E33" s="155">
        <v>579.77</v>
      </c>
      <c r="F33" s="166"/>
    </row>
    <row r="34" spans="1:6" s="21" customFormat="1" ht="15" customHeight="1">
      <c r="A34" s="92" t="s">
        <v>170</v>
      </c>
      <c r="B34" s="35" t="s">
        <v>107</v>
      </c>
      <c r="C34" s="157"/>
      <c r="D34" s="157"/>
      <c r="E34" s="155">
        <v>603.65</v>
      </c>
      <c r="F34" s="166"/>
    </row>
    <row r="35" spans="1:6" s="21" customFormat="1" ht="15" customHeight="1">
      <c r="A35" s="92" t="s">
        <v>171</v>
      </c>
      <c r="B35" s="35" t="s">
        <v>108</v>
      </c>
      <c r="C35" s="157"/>
      <c r="D35" s="157"/>
      <c r="E35" s="155">
        <v>16817.69</v>
      </c>
      <c r="F35" s="166"/>
    </row>
    <row r="36" spans="1:6" s="21" customFormat="1" ht="15" customHeight="1">
      <c r="A36" s="92" t="s">
        <v>172</v>
      </c>
      <c r="B36" s="35" t="s">
        <v>109</v>
      </c>
      <c r="C36" s="157"/>
      <c r="D36" s="157"/>
      <c r="E36" s="155">
        <v>824.43</v>
      </c>
      <c r="F36" s="166"/>
    </row>
    <row r="37" spans="1:6" s="21" customFormat="1" ht="15" customHeight="1">
      <c r="A37" s="92" t="s">
        <v>173</v>
      </c>
      <c r="B37" s="35" t="s">
        <v>110</v>
      </c>
      <c r="C37" s="157"/>
      <c r="D37" s="157"/>
      <c r="E37" s="155">
        <v>512.7</v>
      </c>
      <c r="F37" s="166"/>
    </row>
    <row r="38" spans="1:6" s="21" customFormat="1" ht="15" customHeight="1">
      <c r="A38" s="91" t="s">
        <v>174</v>
      </c>
      <c r="B38" s="35" t="s">
        <v>124</v>
      </c>
      <c r="C38" s="162">
        <v>1224</v>
      </c>
      <c r="D38" s="162">
        <v>1224</v>
      </c>
      <c r="E38" s="163">
        <v>48.27</v>
      </c>
      <c r="F38" s="163">
        <f>SUM(E38/D38)*100</f>
        <v>3.9436274509803924</v>
      </c>
    </row>
    <row r="39" spans="1:6" s="21" customFormat="1" ht="15" customHeight="1">
      <c r="A39" s="92" t="s">
        <v>175</v>
      </c>
      <c r="B39" s="35" t="s">
        <v>111</v>
      </c>
      <c r="C39" s="157"/>
      <c r="D39" s="157"/>
      <c r="E39" s="155">
        <v>48.27</v>
      </c>
      <c r="F39" s="163"/>
    </row>
    <row r="40" spans="1:6" s="21" customFormat="1" ht="15" customHeight="1">
      <c r="A40" s="91" t="s">
        <v>176</v>
      </c>
      <c r="B40" s="35" t="s">
        <v>112</v>
      </c>
      <c r="C40" s="162">
        <v>53090</v>
      </c>
      <c r="D40" s="162">
        <v>53090</v>
      </c>
      <c r="E40" s="167"/>
      <c r="F40" s="163">
        <f>SUM(E40/D40)*100</f>
        <v>0</v>
      </c>
    </row>
    <row r="41" spans="1:6" s="21" customFormat="1" ht="25.5">
      <c r="A41" s="91" t="s">
        <v>177</v>
      </c>
      <c r="B41" s="35" t="s">
        <v>113</v>
      </c>
      <c r="C41" s="162">
        <v>26545</v>
      </c>
      <c r="D41" s="162">
        <v>26545</v>
      </c>
      <c r="E41" s="163">
        <v>2373.58</v>
      </c>
      <c r="F41" s="163">
        <f>SUM(E41/D41)*100</f>
        <v>8.941721604822</v>
      </c>
    </row>
    <row r="42" spans="1:6" s="21" customFormat="1" ht="15" customHeight="1">
      <c r="A42" s="92" t="s">
        <v>178</v>
      </c>
      <c r="B42" s="35" t="s">
        <v>115</v>
      </c>
      <c r="C42" s="157"/>
      <c r="D42" s="157"/>
      <c r="E42" s="155">
        <v>2373.58</v>
      </c>
      <c r="F42" s="163"/>
    </row>
    <row r="43" spans="1:6" s="21" customFormat="1" ht="15" customHeight="1">
      <c r="A43" s="91" t="s">
        <v>179</v>
      </c>
      <c r="B43" s="35" t="s">
        <v>116</v>
      </c>
      <c r="C43" s="162">
        <v>13273</v>
      </c>
      <c r="D43" s="162">
        <v>13273</v>
      </c>
      <c r="E43" s="167"/>
      <c r="F43" s="163">
        <f>SUM(E43/D43)*100</f>
        <v>0</v>
      </c>
    </row>
    <row r="44" spans="1:6" s="21" customFormat="1" ht="15" customHeight="1">
      <c r="A44" s="91" t="s">
        <v>180</v>
      </c>
      <c r="B44" s="35" t="s">
        <v>119</v>
      </c>
      <c r="C44" s="162">
        <v>56409</v>
      </c>
      <c r="D44" s="162">
        <v>56409</v>
      </c>
      <c r="E44" s="163">
        <v>2842.96</v>
      </c>
      <c r="F44" s="163">
        <f>SUM(E44/D44)*100</f>
        <v>5.039904979701821</v>
      </c>
    </row>
    <row r="45" spans="1:6" s="21" customFormat="1" ht="15" customHeight="1">
      <c r="A45" s="92" t="s">
        <v>181</v>
      </c>
      <c r="B45" s="35" t="s">
        <v>122</v>
      </c>
      <c r="C45" s="157"/>
      <c r="D45" s="157"/>
      <c r="E45" s="155">
        <v>657.96</v>
      </c>
      <c r="F45" s="163"/>
    </row>
    <row r="46" spans="1:6" s="21" customFormat="1" ht="15" customHeight="1">
      <c r="A46" s="92" t="s">
        <v>182</v>
      </c>
      <c r="B46" s="35" t="s">
        <v>123</v>
      </c>
      <c r="C46" s="157"/>
      <c r="D46" s="157"/>
      <c r="E46" s="155">
        <v>2185</v>
      </c>
      <c r="F46" s="163"/>
    </row>
    <row r="47" spans="1:6" s="21" customFormat="1" ht="15" customHeight="1">
      <c r="A47" s="90" t="s">
        <v>145</v>
      </c>
      <c r="B47" s="35" t="s">
        <v>191</v>
      </c>
      <c r="C47" s="162">
        <v>281991</v>
      </c>
      <c r="D47" s="162">
        <v>281991</v>
      </c>
      <c r="E47" s="163">
        <v>281990.79</v>
      </c>
      <c r="F47" s="163">
        <f>SUM(E47/D47)*100</f>
        <v>99.99992552953817</v>
      </c>
    </row>
    <row r="48" spans="1:6" s="21" customFormat="1" ht="15" customHeight="1">
      <c r="A48" s="91" t="s">
        <v>155</v>
      </c>
      <c r="B48" s="35" t="s">
        <v>76</v>
      </c>
      <c r="C48" s="162">
        <v>281991</v>
      </c>
      <c r="D48" s="162">
        <v>281991</v>
      </c>
      <c r="E48" s="163">
        <v>281990.79</v>
      </c>
      <c r="F48" s="163">
        <f>SUM(E48/D48)*100</f>
        <v>99.99992552953817</v>
      </c>
    </row>
    <row r="49" spans="1:6" s="21" customFormat="1" ht="15" customHeight="1">
      <c r="A49" s="92" t="s">
        <v>162</v>
      </c>
      <c r="B49" s="35" t="s">
        <v>98</v>
      </c>
      <c r="C49" s="157"/>
      <c r="D49" s="157"/>
      <c r="E49" s="155">
        <v>273740.79</v>
      </c>
      <c r="F49" s="166"/>
    </row>
    <row r="50" spans="1:6" s="21" customFormat="1" ht="15" customHeight="1">
      <c r="A50" s="92" t="s">
        <v>166</v>
      </c>
      <c r="B50" s="35" t="s">
        <v>103</v>
      </c>
      <c r="C50" s="157"/>
      <c r="D50" s="157"/>
      <c r="E50" s="155">
        <v>8250</v>
      </c>
      <c r="F50" s="166"/>
    </row>
    <row r="51" spans="1:6" s="21" customFormat="1" ht="15" customHeight="1">
      <c r="A51" s="88" t="s">
        <v>183</v>
      </c>
      <c r="B51" s="89" t="s">
        <v>192</v>
      </c>
      <c r="C51" s="161">
        <v>1395</v>
      </c>
      <c r="D51" s="161">
        <v>1395</v>
      </c>
      <c r="E51" s="168"/>
      <c r="F51" s="166"/>
    </row>
    <row r="52" spans="1:6" s="21" customFormat="1" ht="15" customHeight="1">
      <c r="A52" s="90" t="s">
        <v>129</v>
      </c>
      <c r="B52" s="35" t="s">
        <v>190</v>
      </c>
      <c r="C52" s="162">
        <v>1395</v>
      </c>
      <c r="D52" s="162">
        <v>1395</v>
      </c>
      <c r="E52" s="167"/>
      <c r="F52" s="166"/>
    </row>
    <row r="53" spans="1:6" s="21" customFormat="1" ht="15" customHeight="1">
      <c r="A53" s="91" t="s">
        <v>174</v>
      </c>
      <c r="B53" s="35" t="s">
        <v>124</v>
      </c>
      <c r="C53" s="162">
        <v>67</v>
      </c>
      <c r="D53" s="162">
        <v>67</v>
      </c>
      <c r="E53" s="167"/>
      <c r="F53" s="166"/>
    </row>
    <row r="54" spans="1:6" s="21" customFormat="1" ht="15" customHeight="1">
      <c r="A54" s="91" t="s">
        <v>179</v>
      </c>
      <c r="B54" s="35" t="s">
        <v>116</v>
      </c>
      <c r="C54" s="162">
        <v>1328</v>
      </c>
      <c r="D54" s="162">
        <v>1328</v>
      </c>
      <c r="E54" s="167"/>
      <c r="F54" s="166"/>
    </row>
    <row r="55" spans="1:6" s="21" customFormat="1" ht="20.25" customHeight="1">
      <c r="A55" s="88" t="s">
        <v>184</v>
      </c>
      <c r="B55" s="89" t="s">
        <v>193</v>
      </c>
      <c r="C55" s="161">
        <v>656277</v>
      </c>
      <c r="D55" s="161">
        <v>656277</v>
      </c>
      <c r="E55" s="160">
        <v>47158.08</v>
      </c>
      <c r="F55" s="166">
        <f>SUM(E55/D55)*100</f>
        <v>7.185697502731317</v>
      </c>
    </row>
    <row r="56" spans="1:6" s="21" customFormat="1" ht="15" customHeight="1">
      <c r="A56" s="90" t="s">
        <v>129</v>
      </c>
      <c r="B56" s="35" t="s">
        <v>190</v>
      </c>
      <c r="C56" s="162">
        <v>656277</v>
      </c>
      <c r="D56" s="162">
        <v>656277</v>
      </c>
      <c r="E56" s="163">
        <v>47158.08</v>
      </c>
      <c r="F56" s="163">
        <f>SUM(E56/D56)*100</f>
        <v>7.185697502731317</v>
      </c>
    </row>
    <row r="57" spans="1:6" s="21" customFormat="1" ht="15" customHeight="1">
      <c r="A57" s="91" t="s">
        <v>155</v>
      </c>
      <c r="B57" s="35" t="s">
        <v>76</v>
      </c>
      <c r="C57" s="162">
        <v>266508</v>
      </c>
      <c r="D57" s="162">
        <v>266508</v>
      </c>
      <c r="E57" s="163">
        <v>42094.58</v>
      </c>
      <c r="F57" s="163">
        <f>SUM(E57/D57)*100</f>
        <v>15.79486544493974</v>
      </c>
    </row>
    <row r="58" spans="1:6" ht="15" customHeight="1">
      <c r="A58" s="92" t="s">
        <v>158</v>
      </c>
      <c r="B58" s="35" t="s">
        <v>92</v>
      </c>
      <c r="C58" s="157"/>
      <c r="D58" s="157"/>
      <c r="E58" s="155">
        <v>513.6</v>
      </c>
      <c r="F58" s="163"/>
    </row>
    <row r="59" spans="1:6" ht="15" customHeight="1">
      <c r="A59" s="92" t="s">
        <v>160</v>
      </c>
      <c r="B59" s="35" t="s">
        <v>94</v>
      </c>
      <c r="C59" s="157"/>
      <c r="D59" s="157"/>
      <c r="E59" s="155">
        <v>1724.25</v>
      </c>
      <c r="F59" s="163"/>
    </row>
    <row r="60" spans="1:6" ht="15" customHeight="1">
      <c r="A60" s="92" t="s">
        <v>162</v>
      </c>
      <c r="B60" s="35" t="s">
        <v>98</v>
      </c>
      <c r="C60" s="157"/>
      <c r="D60" s="157"/>
      <c r="E60" s="155">
        <v>6464.7</v>
      </c>
      <c r="F60" s="163"/>
    </row>
    <row r="61" spans="1:6" ht="15" customHeight="1">
      <c r="A61" s="92" t="s">
        <v>165</v>
      </c>
      <c r="B61" s="35" t="s">
        <v>101</v>
      </c>
      <c r="C61" s="157"/>
      <c r="D61" s="157"/>
      <c r="E61" s="155">
        <v>875</v>
      </c>
      <c r="F61" s="163"/>
    </row>
    <row r="62" spans="1:6" ht="15" customHeight="1">
      <c r="A62" s="92" t="s">
        <v>167</v>
      </c>
      <c r="B62" s="35" t="s">
        <v>104</v>
      </c>
      <c r="C62" s="157"/>
      <c r="D62" s="157"/>
      <c r="E62" s="155">
        <v>32517.03</v>
      </c>
      <c r="F62" s="163"/>
    </row>
    <row r="63" spans="1:6" ht="15" customHeight="1">
      <c r="A63" s="91" t="s">
        <v>185</v>
      </c>
      <c r="B63" s="35" t="s">
        <v>79</v>
      </c>
      <c r="C63" s="162">
        <v>18582</v>
      </c>
      <c r="D63" s="162">
        <v>18582</v>
      </c>
      <c r="E63" s="167"/>
      <c r="F63" s="163"/>
    </row>
    <row r="64" spans="1:6" ht="15" customHeight="1">
      <c r="A64" s="91" t="s">
        <v>180</v>
      </c>
      <c r="B64" s="35" t="s">
        <v>119</v>
      </c>
      <c r="C64" s="162">
        <v>371187</v>
      </c>
      <c r="D64" s="162">
        <v>371187</v>
      </c>
      <c r="E64" s="163">
        <v>5063.5</v>
      </c>
      <c r="F64" s="163">
        <f>SUM(E64/D64)*100</f>
        <v>1.3641372138571664</v>
      </c>
    </row>
    <row r="65" spans="1:6" ht="15" customHeight="1">
      <c r="A65" s="92" t="s">
        <v>186</v>
      </c>
      <c r="B65" s="35" t="s">
        <v>121</v>
      </c>
      <c r="C65" s="157"/>
      <c r="D65" s="157"/>
      <c r="E65" s="155">
        <v>1314.94</v>
      </c>
      <c r="F65" s="163"/>
    </row>
    <row r="66" spans="1:6" ht="15" customHeight="1">
      <c r="A66" s="92" t="s">
        <v>181</v>
      </c>
      <c r="B66" s="35" t="s">
        <v>122</v>
      </c>
      <c r="C66" s="157"/>
      <c r="D66" s="157"/>
      <c r="E66" s="155">
        <v>3748.56</v>
      </c>
      <c r="F66" s="163"/>
    </row>
    <row r="67" spans="1:6" s="21" customFormat="1" ht="11.25">
      <c r="A67" s="97"/>
      <c r="B67" s="97"/>
      <c r="C67" s="97"/>
      <c r="D67" s="97"/>
      <c r="E67" s="97"/>
      <c r="F67" s="97"/>
    </row>
    <row r="68" spans="1:6" s="21" customFormat="1" ht="11.25">
      <c r="A68" s="97"/>
      <c r="B68" s="97"/>
      <c r="C68" s="97"/>
      <c r="D68" s="97"/>
      <c r="E68" s="97"/>
      <c r="F68" s="97"/>
    </row>
    <row r="69" spans="1:6" s="21" customFormat="1" ht="11.25">
      <c r="A69" s="97"/>
      <c r="B69" s="97"/>
      <c r="C69" s="97"/>
      <c r="D69" s="97"/>
      <c r="E69" s="97"/>
      <c r="F69" s="97"/>
    </row>
    <row r="70" spans="1:6" s="21" customFormat="1" ht="11.25">
      <c r="A70" s="97"/>
      <c r="B70" s="97"/>
      <c r="C70" s="97"/>
      <c r="D70" s="97"/>
      <c r="E70" s="97"/>
      <c r="F70" s="97"/>
    </row>
    <row r="71" spans="1:6" s="21" customFormat="1" ht="11.25">
      <c r="A71" s="97"/>
      <c r="B71" s="97"/>
      <c r="C71" s="97"/>
      <c r="D71" s="97"/>
      <c r="E71" s="97"/>
      <c r="F71" s="97"/>
    </row>
    <row r="72" spans="1:6" s="21" customFormat="1" ht="11.25">
      <c r="A72" s="97"/>
      <c r="B72" s="97"/>
      <c r="C72" s="97"/>
      <c r="D72" s="97"/>
      <c r="E72" s="97"/>
      <c r="F72" s="97"/>
    </row>
    <row r="73" spans="1:6" s="21" customFormat="1" ht="11.25">
      <c r="A73" s="97"/>
      <c r="B73" s="97"/>
      <c r="C73" s="97"/>
      <c r="D73" s="97"/>
      <c r="E73" s="97"/>
      <c r="F73" s="97"/>
    </row>
    <row r="74" spans="1:6" s="21" customFormat="1" ht="11.25">
      <c r="A74" s="97"/>
      <c r="B74" s="97"/>
      <c r="C74" s="97"/>
      <c r="D74" s="97"/>
      <c r="E74" s="97"/>
      <c r="F74" s="97"/>
    </row>
    <row r="75" spans="1:6" s="21" customFormat="1" ht="11.25">
      <c r="A75" s="97"/>
      <c r="B75" s="97"/>
      <c r="C75" s="97"/>
      <c r="D75" s="97"/>
      <c r="E75" s="97"/>
      <c r="F75" s="97"/>
    </row>
    <row r="76" spans="1:6" s="21" customFormat="1" ht="11.25">
      <c r="A76" s="97"/>
      <c r="B76" s="97"/>
      <c r="C76" s="97"/>
      <c r="D76" s="97"/>
      <c r="E76" s="97"/>
      <c r="F76" s="97"/>
    </row>
    <row r="77" spans="1:6" s="21" customFormat="1" ht="11.25">
      <c r="A77" s="97"/>
      <c r="B77" s="97"/>
      <c r="C77" s="97"/>
      <c r="D77" s="97"/>
      <c r="E77" s="97"/>
      <c r="F77" s="97"/>
    </row>
    <row r="78" spans="1:6" s="21" customFormat="1" ht="11.25">
      <c r="A78" s="97"/>
      <c r="B78" s="97"/>
      <c r="C78" s="97"/>
      <c r="D78" s="97"/>
      <c r="E78" s="97"/>
      <c r="F78" s="97"/>
    </row>
    <row r="79" spans="1:6" s="21" customFormat="1" ht="11.25">
      <c r="A79" s="97"/>
      <c r="B79" s="97"/>
      <c r="C79" s="97"/>
      <c r="D79" s="97"/>
      <c r="E79" s="97"/>
      <c r="F79" s="97"/>
    </row>
    <row r="80" spans="1:6" s="21" customFormat="1" ht="11.25">
      <c r="A80" s="97"/>
      <c r="B80" s="97"/>
      <c r="C80" s="97"/>
      <c r="D80" s="97"/>
      <c r="E80" s="97"/>
      <c r="F80" s="97"/>
    </row>
    <row r="81" spans="1:6" s="21" customFormat="1" ht="11.25">
      <c r="A81" s="97"/>
      <c r="B81" s="97"/>
      <c r="C81" s="97"/>
      <c r="D81" s="97"/>
      <c r="E81" s="97"/>
      <c r="F81" s="97"/>
    </row>
    <row r="82" spans="1:6" s="21" customFormat="1" ht="11.25">
      <c r="A82" s="97"/>
      <c r="B82" s="97"/>
      <c r="C82" s="97"/>
      <c r="D82" s="97"/>
      <c r="E82" s="97"/>
      <c r="F82" s="97"/>
    </row>
    <row r="83" spans="1:6" s="21" customFormat="1" ht="11.25">
      <c r="A83" s="97"/>
      <c r="B83" s="97"/>
      <c r="C83" s="97"/>
      <c r="D83" s="97"/>
      <c r="E83" s="97"/>
      <c r="F83" s="97"/>
    </row>
    <row r="84" spans="1:6" s="21" customFormat="1" ht="11.25">
      <c r="A84" s="97"/>
      <c r="B84" s="97"/>
      <c r="C84" s="97"/>
      <c r="D84" s="97"/>
      <c r="E84" s="97"/>
      <c r="F84" s="97"/>
    </row>
    <row r="85" spans="1:6" s="21" customFormat="1" ht="11.25">
      <c r="A85" s="97"/>
      <c r="B85" s="97"/>
      <c r="C85" s="97"/>
      <c r="D85" s="97"/>
      <c r="E85" s="97"/>
      <c r="F85" s="97"/>
    </row>
    <row r="86" spans="1:6" s="21" customFormat="1" ht="11.25">
      <c r="A86" s="97"/>
      <c r="B86" s="97"/>
      <c r="C86" s="97"/>
      <c r="D86" s="97"/>
      <c r="E86" s="97"/>
      <c r="F86" s="97"/>
    </row>
    <row r="87" spans="1:6" s="21" customFormat="1" ht="11.25">
      <c r="A87" s="97"/>
      <c r="B87" s="97"/>
      <c r="C87" s="97"/>
      <c r="D87" s="97"/>
      <c r="E87" s="97"/>
      <c r="F87" s="97"/>
    </row>
    <row r="88" spans="1:6" s="21" customFormat="1" ht="11.25">
      <c r="A88" s="97"/>
      <c r="B88" s="97"/>
      <c r="C88" s="97"/>
      <c r="D88" s="97"/>
      <c r="E88" s="97"/>
      <c r="F88" s="97"/>
    </row>
    <row r="89" spans="1:6" s="21" customFormat="1" ht="11.25">
      <c r="A89" s="97"/>
      <c r="B89" s="97"/>
      <c r="C89" s="97"/>
      <c r="D89" s="97"/>
      <c r="E89" s="97"/>
      <c r="F89" s="97"/>
    </row>
    <row r="90" spans="1:6" s="21" customFormat="1" ht="11.25">
      <c r="A90" s="97"/>
      <c r="B90" s="97"/>
      <c r="C90" s="97"/>
      <c r="D90" s="97"/>
      <c r="E90" s="97"/>
      <c r="F90" s="97"/>
    </row>
    <row r="91" spans="1:6" s="21" customFormat="1" ht="11.25">
      <c r="A91" s="97"/>
      <c r="B91" s="97"/>
      <c r="C91" s="97"/>
      <c r="D91" s="97"/>
      <c r="E91" s="97"/>
      <c r="F91" s="97"/>
    </row>
    <row r="92" spans="1:6" s="21" customFormat="1" ht="11.25">
      <c r="A92" s="97"/>
      <c r="B92" s="97"/>
      <c r="C92" s="97"/>
      <c r="D92" s="97"/>
      <c r="E92" s="97"/>
      <c r="F92" s="97"/>
    </row>
    <row r="93" spans="1:6" s="21" customFormat="1" ht="11.25">
      <c r="A93" s="97"/>
      <c r="B93" s="97"/>
      <c r="C93" s="97"/>
      <c r="D93" s="97"/>
      <c r="E93" s="97"/>
      <c r="F93" s="97"/>
    </row>
    <row r="94" spans="1:6" s="21" customFormat="1" ht="11.25">
      <c r="A94" s="97"/>
      <c r="B94" s="97"/>
      <c r="C94" s="97"/>
      <c r="D94" s="97"/>
      <c r="E94" s="97"/>
      <c r="F94" s="97"/>
    </row>
    <row r="95" spans="1:6" s="21" customFormat="1" ht="11.25">
      <c r="A95" s="97"/>
      <c r="B95" s="97"/>
      <c r="C95" s="97"/>
      <c r="D95" s="97"/>
      <c r="E95" s="97"/>
      <c r="F95" s="97"/>
    </row>
    <row r="96" spans="1:6" s="21" customFormat="1" ht="11.25">
      <c r="A96" s="97"/>
      <c r="B96" s="97"/>
      <c r="C96" s="97"/>
      <c r="D96" s="97"/>
      <c r="E96" s="97"/>
      <c r="F96" s="97"/>
    </row>
    <row r="97" spans="1:6" s="21" customFormat="1" ht="11.25">
      <c r="A97" s="97"/>
      <c r="B97" s="97"/>
      <c r="C97" s="97"/>
      <c r="D97" s="97"/>
      <c r="E97" s="97"/>
      <c r="F97" s="97"/>
    </row>
    <row r="98" spans="1:6" s="21" customFormat="1" ht="11.25">
      <c r="A98" s="97"/>
      <c r="B98" s="97"/>
      <c r="C98" s="97"/>
      <c r="D98" s="97"/>
      <c r="E98" s="97"/>
      <c r="F98" s="97"/>
    </row>
    <row r="99" spans="1:6" s="21" customFormat="1" ht="11.25">
      <c r="A99" s="97"/>
      <c r="B99" s="97"/>
      <c r="C99" s="97"/>
      <c r="D99" s="97"/>
      <c r="E99" s="97"/>
      <c r="F99" s="97"/>
    </row>
    <row r="100" spans="1:6" s="21" customFormat="1" ht="11.25">
      <c r="A100" s="97"/>
      <c r="B100" s="97"/>
      <c r="C100" s="97"/>
      <c r="D100" s="97"/>
      <c r="E100" s="97"/>
      <c r="F100" s="97"/>
    </row>
  </sheetData>
  <sheetProtection/>
  <mergeCells count="4">
    <mergeCell ref="A5:B5"/>
    <mergeCell ref="A6:B6"/>
    <mergeCell ref="A3:F3"/>
    <mergeCell ref="A2:F2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25" sqref="C25"/>
    </sheetView>
  </sheetViews>
  <sheetFormatPr defaultColWidth="9.33203125" defaultRowHeight="11.25"/>
  <cols>
    <col min="1" max="1" width="7.83203125" style="0" customWidth="1"/>
    <col min="2" max="5" width="20.83203125" style="0" customWidth="1"/>
    <col min="6" max="6" width="25.83203125" style="0" customWidth="1"/>
    <col min="7" max="7" width="31.33203125" style="0" customWidth="1"/>
    <col min="8" max="8" width="8.83203125" style="0" customWidth="1"/>
    <col min="9" max="9" width="20.83203125" style="0" customWidth="1"/>
    <col min="10" max="10" width="13.83203125" style="0" customWidth="1"/>
    <col min="11" max="43" width="9.33203125" style="21" customWidth="1"/>
  </cols>
  <sheetData>
    <row r="1" spans="1:10" s="351" customFormat="1" ht="18.75">
      <c r="A1" s="350" t="s">
        <v>238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5.75">
      <c r="A2" s="169"/>
      <c r="B2" s="170"/>
      <c r="C2" s="171"/>
      <c r="D2" s="171"/>
      <c r="E2" s="172"/>
      <c r="F2" s="173"/>
      <c r="G2" s="173"/>
      <c r="H2" s="173"/>
      <c r="I2" s="174"/>
      <c r="J2" s="175"/>
    </row>
    <row r="3" spans="1:10" ht="18.75">
      <c r="A3" s="333" t="s">
        <v>199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3.5" thickBot="1">
      <c r="A4" s="176"/>
      <c r="B4" s="170"/>
      <c r="C4" s="171"/>
      <c r="D4" s="176"/>
      <c r="E4" s="172"/>
      <c r="F4" s="173"/>
      <c r="G4" s="173"/>
      <c r="H4" s="173"/>
      <c r="I4" s="174"/>
      <c r="J4" s="175"/>
    </row>
    <row r="5" spans="1:10" ht="29.25" customHeight="1" thickBot="1" thickTop="1">
      <c r="A5" s="334" t="s">
        <v>200</v>
      </c>
      <c r="B5" s="336" t="s">
        <v>201</v>
      </c>
      <c r="C5" s="337"/>
      <c r="D5" s="338" t="s">
        <v>202</v>
      </c>
      <c r="E5" s="338" t="s">
        <v>203</v>
      </c>
      <c r="F5" s="338" t="s">
        <v>204</v>
      </c>
      <c r="G5" s="177" t="s">
        <v>205</v>
      </c>
      <c r="H5" s="338" t="s">
        <v>206</v>
      </c>
      <c r="I5" s="328" t="s">
        <v>207</v>
      </c>
      <c r="J5" s="328" t="s">
        <v>208</v>
      </c>
    </row>
    <row r="6" spans="1:10" ht="33" customHeight="1" thickBot="1">
      <c r="A6" s="335"/>
      <c r="B6" s="178" t="s">
        <v>209</v>
      </c>
      <c r="C6" s="179" t="s">
        <v>210</v>
      </c>
      <c r="D6" s="339"/>
      <c r="E6" s="340"/>
      <c r="F6" s="329"/>
      <c r="G6" s="180" t="s">
        <v>211</v>
      </c>
      <c r="H6" s="329"/>
      <c r="I6" s="329"/>
      <c r="J6" s="329"/>
    </row>
    <row r="7" spans="1:10" ht="15.75">
      <c r="A7" s="181">
        <v>1</v>
      </c>
      <c r="B7" s="178">
        <v>2</v>
      </c>
      <c r="C7" s="182">
        <v>3</v>
      </c>
      <c r="D7" s="182">
        <v>4</v>
      </c>
      <c r="E7" s="182">
        <v>5</v>
      </c>
      <c r="F7" s="182">
        <v>6</v>
      </c>
      <c r="G7" s="182">
        <v>7</v>
      </c>
      <c r="H7" s="183">
        <v>8</v>
      </c>
      <c r="I7" s="184">
        <v>9</v>
      </c>
      <c r="J7" s="184">
        <v>10</v>
      </c>
    </row>
    <row r="8" spans="1:10" ht="15.75">
      <c r="A8" s="185"/>
      <c r="B8" s="186"/>
      <c r="C8" s="187"/>
      <c r="D8" s="188"/>
      <c r="E8" s="186"/>
      <c r="F8" s="187"/>
      <c r="G8" s="187"/>
      <c r="H8" s="189"/>
      <c r="I8" s="190"/>
      <c r="J8" s="191"/>
    </row>
    <row r="9" spans="1:10" ht="16.5" thickBot="1">
      <c r="A9" s="192"/>
      <c r="B9" s="186"/>
      <c r="C9" s="193"/>
      <c r="D9" s="194"/>
      <c r="E9" s="195"/>
      <c r="F9" s="193"/>
      <c r="G9" s="187"/>
      <c r="H9" s="196"/>
      <c r="I9" s="190"/>
      <c r="J9" s="197"/>
    </row>
    <row r="10" spans="1:10" ht="16.5" thickBot="1">
      <c r="A10" s="330" t="s">
        <v>212</v>
      </c>
      <c r="B10" s="331"/>
      <c r="C10" s="331"/>
      <c r="D10" s="331"/>
      <c r="E10" s="331"/>
      <c r="F10" s="331"/>
      <c r="G10" s="331"/>
      <c r="H10" s="332"/>
      <c r="I10" s="198"/>
      <c r="J10" s="199"/>
    </row>
    <row r="11" spans="1:10" ht="16.5" thickTop="1">
      <c r="A11" s="200"/>
      <c r="B11" s="201"/>
      <c r="C11" s="202"/>
      <c r="D11" s="203"/>
      <c r="E11" s="201"/>
      <c r="F11" s="202"/>
      <c r="G11" s="204"/>
      <c r="H11" s="205"/>
      <c r="I11" s="206"/>
      <c r="J11" s="206"/>
    </row>
    <row r="12" s="21" customFormat="1" ht="11.25"/>
    <row r="13" s="21" customFormat="1" ht="11.25"/>
    <row r="14" s="21" customFormat="1" ht="11.25"/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</sheetData>
  <sheetProtection/>
  <mergeCells count="11">
    <mergeCell ref="I5:I6"/>
    <mergeCell ref="J5:J6"/>
    <mergeCell ref="A10:H10"/>
    <mergeCell ref="A1:J1"/>
    <mergeCell ref="A3:J3"/>
    <mergeCell ref="A5:A6"/>
    <mergeCell ref="B5:C5"/>
    <mergeCell ref="D5:D6"/>
    <mergeCell ref="E5:E6"/>
    <mergeCell ref="F5:F6"/>
    <mergeCell ref="H5:H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Mirta Ivanković</cp:lastModifiedBy>
  <cp:lastPrinted>2023-12-08T12:45:42Z</cp:lastPrinted>
  <dcterms:created xsi:type="dcterms:W3CDTF">2006-05-18T10:01:57Z</dcterms:created>
  <dcterms:modified xsi:type="dcterms:W3CDTF">2023-12-08T12:46:29Z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